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udinina_mv\AppData\Local\Microsoft\Windows\INetCache\Content.Outlook\EI9K0PXO\"/>
    </mc:Choice>
  </mc:AlternateContent>
  <bookViews>
    <workbookView xWindow="0" yWindow="0" windowWidth="23040" windowHeight="8676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22'!$A$1:$F$229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9" i="1" l="1"/>
  <c r="E89" i="1"/>
  <c r="E81" i="1"/>
  <c r="F194" i="1" l="1"/>
  <c r="F190" i="1"/>
  <c r="F188" i="1"/>
  <c r="F176" i="1"/>
  <c r="F175" i="1"/>
  <c r="F172" i="1"/>
  <c r="F171" i="1"/>
  <c r="F170" i="1"/>
  <c r="F169" i="1"/>
  <c r="F168" i="1"/>
  <c r="F143" i="1"/>
  <c r="F126" i="1"/>
  <c r="F120" i="1"/>
  <c r="F116" i="1"/>
  <c r="F110" i="1"/>
  <c r="F109" i="1"/>
  <c r="F108" i="1"/>
  <c r="F106" i="1"/>
  <c r="F102" i="1"/>
  <c r="F101" i="1"/>
  <c r="F98" i="1"/>
  <c r="F96" i="1"/>
  <c r="F221" i="1"/>
  <c r="D89" i="1" l="1"/>
  <c r="F118" i="1" l="1"/>
  <c r="F117" i="1" s="1"/>
  <c r="E118" i="1"/>
  <c r="E117" i="1" s="1"/>
  <c r="D118" i="1"/>
  <c r="D117" i="1" s="1"/>
  <c r="F111" i="1"/>
  <c r="E111" i="1"/>
  <c r="D111" i="1"/>
  <c r="F87" i="1"/>
  <c r="E87" i="1"/>
  <c r="D87" i="1"/>
  <c r="D150" i="1" l="1"/>
  <c r="D149" i="1" s="1"/>
  <c r="F150" i="1"/>
  <c r="F149" i="1" s="1"/>
  <c r="E150" i="1"/>
  <c r="E149" i="1" s="1"/>
  <c r="D37" i="1"/>
  <c r="F30" i="1"/>
  <c r="D30" i="1"/>
  <c r="D127" i="1"/>
  <c r="D62" i="1"/>
  <c r="D95" i="1"/>
  <c r="D94" i="1" s="1"/>
  <c r="D99" i="1"/>
  <c r="D68" i="1"/>
  <c r="D61" i="1" l="1"/>
  <c r="D146" i="1"/>
  <c r="D145" i="1" s="1"/>
  <c r="D144" i="1" s="1"/>
  <c r="E30" i="1"/>
  <c r="E99" i="1"/>
  <c r="F99" i="1"/>
  <c r="D58" i="1"/>
  <c r="D21" i="1"/>
  <c r="D20" i="1" s="1"/>
  <c r="E62" i="1"/>
  <c r="F62" i="1"/>
  <c r="D60" i="1"/>
  <c r="D26" i="1"/>
  <c r="E127" i="1"/>
  <c r="F127" i="1"/>
  <c r="D161" i="1"/>
  <c r="E68" i="1"/>
  <c r="F68" i="1"/>
  <c r="E95" i="1"/>
  <c r="E94" i="1" s="1"/>
  <c r="F95" i="1"/>
  <c r="F94" i="1" s="1"/>
  <c r="F37" i="1"/>
  <c r="E37" i="1"/>
  <c r="E146" i="1" l="1"/>
  <c r="E145" i="1" s="1"/>
  <c r="E144" i="1" s="1"/>
  <c r="F146" i="1"/>
  <c r="F145" i="1" s="1"/>
  <c r="F144" i="1" s="1"/>
  <c r="F61" i="1"/>
  <c r="E58" i="1"/>
  <c r="E21" i="1"/>
  <c r="E20" i="1" s="1"/>
  <c r="F161" i="1"/>
  <c r="E161" i="1"/>
  <c r="D25" i="1"/>
  <c r="D56" i="1" s="1"/>
  <c r="D158" i="1" s="1"/>
  <c r="E61" i="1"/>
  <c r="D80" i="1"/>
  <c r="D75" i="1"/>
  <c r="D74" i="1" s="1"/>
  <c r="E26" i="1"/>
  <c r="E60" i="1"/>
  <c r="D83" i="1"/>
  <c r="D88" i="1" s="1"/>
  <c r="E78" i="1" l="1"/>
  <c r="E76" i="1"/>
  <c r="D86" i="1"/>
  <c r="D85" i="1" s="1"/>
  <c r="D84" i="1" s="1"/>
  <c r="F21" i="1"/>
  <c r="F20" i="1" s="1"/>
  <c r="F58" i="1"/>
  <c r="F76" i="1" s="1"/>
  <c r="E25" i="1"/>
  <c r="D167" i="1"/>
  <c r="F60" i="1"/>
  <c r="F78" i="1" s="1"/>
  <c r="F26" i="1"/>
  <c r="D79" i="1"/>
  <c r="E75" i="1" l="1"/>
  <c r="E74" i="1" s="1"/>
  <c r="E80" i="1"/>
  <c r="E83" i="1"/>
  <c r="E56" i="1"/>
  <c r="D136" i="1"/>
  <c r="F81" i="1"/>
  <c r="F80" i="1" s="1"/>
  <c r="F75" i="1"/>
  <c r="F74" i="1" s="1"/>
  <c r="F83" i="1"/>
  <c r="F88" i="1" s="1"/>
  <c r="F25" i="1"/>
  <c r="F167" i="1"/>
  <c r="E167" i="1"/>
  <c r="E86" i="1" l="1"/>
  <c r="E88" i="1"/>
  <c r="E79" i="1"/>
  <c r="E85" i="1"/>
  <c r="E158" i="1"/>
  <c r="D152" i="1"/>
  <c r="F86" i="1"/>
  <c r="F85" i="1" s="1"/>
  <c r="F84" i="1" s="1"/>
  <c r="E136" i="1"/>
  <c r="F56" i="1"/>
  <c r="F158" i="1" s="1"/>
  <c r="F79" i="1"/>
  <c r="E84" i="1" l="1"/>
  <c r="E152" i="1"/>
  <c r="D154" i="1"/>
  <c r="F136" i="1"/>
  <c r="D156" i="1" l="1"/>
  <c r="F152" i="1"/>
  <c r="E154" i="1"/>
  <c r="F154" i="1" l="1"/>
  <c r="E155" i="1"/>
  <c r="E156" i="1" s="1"/>
  <c r="F155" i="1" l="1"/>
  <c r="F156" i="1" s="1"/>
</calcChain>
</file>

<file path=xl/sharedStrings.xml><?xml version="1.0" encoding="utf-8"?>
<sst xmlns="http://schemas.openxmlformats.org/spreadsheetml/2006/main" count="555" uniqueCount="263">
  <si>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</si>
  <si>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</si>
  <si>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</si>
  <si>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</si>
  <si>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</si>
  <si>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</si>
  <si>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                    Год раскрытия информации: 2020 год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</si>
  <si>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</si>
  <si>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</si>
  <si>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</si>
  <si>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</si>
  <si>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</si>
  <si>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</si>
  <si>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</si>
  <si>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</si>
  <si>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</si>
  <si>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</si>
  <si>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</si>
  <si>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</si>
  <si>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</si>
  <si>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</si>
  <si>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</si>
  <si>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</si>
  <si>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</si>
  <si>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</si>
  <si>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</si>
  <si>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</si>
  <si>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</si>
  <si>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</si>
  <si>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</si>
  <si>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</si>
  <si>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</si>
  <si>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</si>
  <si>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</si>
  <si>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</si>
  <si>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</si>
  <si>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</si>
  <si>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</si>
  <si>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</si>
  <si>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</si>
  <si>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</si>
  <si>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</si>
  <si>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</si>
  <si>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</si>
  <si>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</si>
  <si>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</si>
  <si>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</si>
  <si>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</si>
  <si>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</si>
  <si>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</si>
  <si>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</si>
  <si>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</si>
  <si>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</si>
  <si>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</si>
  <si>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</si>
  <si>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</si>
  <si>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</si>
  <si>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</si>
  <si>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</si>
  <si>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</si>
  <si>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</si>
  <si>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</si>
  <si>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</si>
  <si>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</si>
  <si>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</si>
  <si>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</si>
  <si>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</si>
  <si>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</si>
  <si>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</si>
  <si>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</si>
  <si>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</si>
  <si>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</si>
  <si>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</si>
  <si>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</si>
  <si>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</si>
  <si>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</si>
  <si>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</si>
  <si>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</si>
  <si>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</si>
  <si>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</si>
  <si>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</si>
  <si>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</si>
  <si>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</si>
  <si>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</si>
  <si>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</si>
  <si>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</si>
  <si>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</si>
  <si>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</si>
  <si>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</si>
  <si>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</si>
  <si>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</si>
  <si>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</si>
  <si>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</si>
  <si>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</si>
  <si>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</si>
  <si>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</si>
  <si>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</si>
  <si>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</si>
  <si>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</si>
  <si>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</si>
  <si>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</si>
  <si>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</si>
  <si>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</si>
  <si>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</si>
  <si>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</si>
  <si>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</si>
  <si>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</si>
  <si>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</si>
  <si>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</si>
  <si>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</si>
  <si>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</si>
  <si>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</si>
  <si>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</si>
  <si>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</si>
  <si>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</si>
  <si>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</si>
  <si>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</si>
  <si>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</si>
  <si>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</si>
  <si>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</si>
  <si>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</si>
  <si>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</si>
  <si>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</si>
  <si>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</si>
  <si>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</si>
  <si>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</si>
  <si>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</si>
  <si>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</si>
  <si>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</si>
  <si>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</si>
  <si>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</si>
  <si>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</si>
  <si>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</si>
  <si>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</si>
  <si>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</si>
  <si>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</si>
  <si>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</si>
  <si>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</si>
  <si>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</si>
  <si>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</si>
  <si>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</si>
  <si>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</si>
  <si>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</si>
  <si>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</si>
  <si>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</si>
  <si>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</si>
  <si>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</si>
  <si>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</si>
  <si>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</si>
  <si>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</si>
  <si>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</si>
  <si>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</si>
  <si>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</si>
  <si>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</si>
  <si>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</si>
  <si>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</si>
  <si>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</si>
  <si>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</si>
  <si>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</si>
  <si>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</si>
  <si>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</si>
  <si>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</si>
  <si>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</si>
  <si>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</si>
  <si>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</si>
  <si>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</si>
  <si>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</si>
  <si>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</si>
  <si>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</si>
  <si>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</si>
  <si>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</si>
  <si>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</si>
  <si>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</si>
  <si>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</si>
  <si>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</si>
  <si>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</si>
  <si>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</si>
  <si>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</si>
  <si>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</si>
  <si>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</si>
  <si>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</si>
  <si>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</si>
  <si>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</si>
  <si>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</si>
  <si>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</si>
  <si>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</si>
  <si>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</si>
  <si>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</si>
  <si>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</si>
  <si>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</si>
  <si>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</si>
  <si>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</si>
  <si>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</si>
  <si>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</si>
  <si>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</si>
  <si>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</si>
  <si>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</si>
  <si>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</si>
  <si>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</si>
  <si>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</si>
  <si>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</si>
  <si>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</si>
  <si>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</si>
  <si>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</si>
  <si>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</si>
  <si>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</si>
  <si>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</si>
  <si>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</si>
  <si>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</si>
  <si>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</si>
  <si>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</si>
  <si>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</si>
  <si>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</si>
  <si>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</si>
  <si>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</si>
  <si>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</si>
  <si>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</si>
  <si>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</si>
  <si>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</si>
  <si>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</si>
  <si>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</si>
  <si>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</si>
  <si>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</si>
  <si>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</si>
  <si>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</si>
  <si>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</si>
  <si>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</si>
  <si>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</si>
  <si>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</si>
  <si>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</si>
  <si>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</si>
  <si>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</si>
  <si>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</si>
  <si>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%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</si>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</sst>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9" fontId="2" fillId="2" borderId="0" xfId="2" applyNumberFormat="1" applyFont="1" applyFill="1" applyBorder="1" applyAlignment="1">
      <alignment horizontal="left" vertical="center" wrapTex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Alignment="1">
      <alignment horizontal="justify" vertical="justify"/>
    </xf>
    <xf numFmtId="0" fontId="2" fillId="2" borderId="0" xfId="2" applyFont="1" applyFill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БАЗА"/>
      <sheetName val="ЭП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  <sheetName val="Р-08-3"/>
      <sheetName val=" Приказ2 3-й кв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индекс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PL09A"/>
      <sheetName val="Données"/>
      <sheetName val="Кл предприятий"/>
      <sheetName val="base"/>
      <sheetName val="база"/>
      <sheetName val="Сводная табл.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  <sheetName val="2016_тр"/>
      <sheetName val="Лист1"/>
      <sheetName val="Факт Dink-Inv 2004"/>
      <sheetName val="Параметры"/>
      <sheetName val="Вводные"/>
      <sheetName val="пятилетка"/>
      <sheetName val="мониторинг"/>
      <sheetName val="ПЛАСТ НП"/>
      <sheetName val="БЕ"/>
      <sheetName val="Статьи"/>
      <sheetName val="Справочники"/>
      <sheetName val="Баланс_нефти"/>
      <sheetName val="Баланс_нпр1"/>
      <sheetName val="Отчет_по_прибыли"/>
      <sheetName val="Деб_и_запасы1"/>
      <sheetName val="Доход_УУН"/>
      <sheetName val="Экспорт_нефти+таможня"/>
      <sheetName val="Экспорт_нпр+таможня"/>
      <sheetName val="Транспорт_нефти_"/>
      <sheetName val="Опт_нпр_"/>
      <sheetName val="Трансп_нпр+нефть_жд"/>
      <sheetName val="Сб_цены_объемы"/>
      <sheetName val="Сб_выручка"/>
      <sheetName val="Сб_затраты"/>
      <sheetName val="Сб_движ_нпр"/>
      <sheetName val="Сб_ддс"/>
      <sheetName val="Cб_оборот"/>
      <sheetName val="нпз_ддс"/>
      <sheetName val="нпз_оборот"/>
      <sheetName val="нпз_затраты"/>
      <sheetName val="нпз_пдр"/>
      <sheetName val="нпз_движение"/>
      <sheetName val="Реализация+покупка_нефти"/>
      <sheetName val="Курс_$1"/>
      <sheetName val="Май_до_25"/>
      <sheetName val="Финплан_в_формате_ПБД"/>
      <sheetName val="BP2003_1812101"/>
      <sheetName val="КВ_(фин)"/>
      <sheetName val="Страница_ввода"/>
      <sheetName val="Результат_Диллера"/>
      <sheetName val="приобретение_нпр"/>
      <sheetName val="исходные_данные"/>
      <sheetName val="Линейная_чувствительность"/>
      <sheetName val="руб_2007_план"/>
      <sheetName val="Neste_Oy"/>
      <sheetName val="ст_ГТМ"/>
      <sheetName val="БЕ_БИ"/>
      <sheetName val="Integra_KRS"/>
      <sheetName val="УР_БО"/>
      <sheetName val="УП__2004"/>
      <sheetName val="по_всем_МВЗ(вал)"/>
      <sheetName val="Присадки_и_компоненты"/>
      <sheetName val="1-корр__2010__НГД"/>
      <sheetName val="Факт_Dink-Inv_2004"/>
      <sheetName val="ПЛАСТ_Н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  <sheetName val="base"/>
      <sheetName val="s"/>
      <sheetName val="Chart_%_Product_Consumpti"/>
      <sheetName val="Бадра"/>
      <sheetName val="Fuel oil price_x0000_31,6"/>
      <sheetName val="Cons_Journals"/>
      <sheetName val="Зап-3- СЦБ"/>
      <sheetName val="T1"/>
      <sheetName val="Курдистан"/>
      <sheetName val="Сценарий"/>
      <sheetName val="Список ПО"/>
      <sheetName val="К2_ВД_функ"/>
      <sheetName val="Расчет"/>
      <sheetName val="МПВ"/>
      <sheetName val="Статьи1"/>
      <sheetName val="bridge_x0000_̎骸澪᪐̔ [200"/>
      <sheetName val="Chart_Refining_Mix_RUS2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Допущения"/>
      <sheetName val="Salary"/>
      <sheetName val="Testing Results"/>
      <sheetName val="К1_контраг"/>
      <sheetName val="ЦК"/>
      <sheetName val="БР"/>
      <sheetName val="Справочники"/>
      <sheetName val="Техлист"/>
      <sheetName val="Fuel oil price_x005f_x0000_31,6"/>
      <sheetName val="Данные для отчета"/>
      <sheetName val="Контрагенты"/>
      <sheetName val="Статьи субподряда"/>
      <sheetName val="Проекты"/>
      <sheetName val="Fuel oil price?31,6"/>
      <sheetName val="5"/>
      <sheetName val="Лист2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  <sheetName val="Свод-1"/>
      <sheetName val="RSOILBAL"/>
      <sheetName val="списки продаж"/>
      <sheetName val="Справочник общий"/>
      <sheetName val="Control"/>
      <sheetName val="справочник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26"/>
  <sheetViews>
    <sheetView tabSelected="1" view="pageBreakPreview" topLeftCell="A3" zoomScale="90" zoomScaleNormal="90" zoomScaleSheetLayoutView="90" workbookViewId="0">
      <pane xSplit="3" ySplit="17" topLeftCell="D221" activePane="bottomRight" state="frozen"/>
      <selection activeCell="A3" sqref="A3"/>
      <selection pane="topRight" activeCell="D3" sqref="D3"/>
      <selection pane="bottomLeft" activeCell="A18" sqref="A18"/>
      <selection pane="bottomRight" activeCell="F225" sqref="F225"/>
    </sheetView>
  </sheetViews>
  <sheetFormatPr defaultColWidth="9.109375" defaultRowHeight="15.6" x14ac:dyDescent="0.3"/>
  <cols>
    <col min="1" max="1" width="10.109375" style="1" customWidth="1"/>
    <col min="2" max="2" width="77.109375" style="2" customWidth="1"/>
    <col min="3" max="3" width="12.33203125" style="3" customWidth="1"/>
    <col min="4" max="5" width="23.5546875" style="4" customWidth="1"/>
    <col min="6" max="6" width="21.44140625" style="5" customWidth="1"/>
    <col min="7" max="9" width="13.5546875" style="5" customWidth="1"/>
    <col min="10" max="16384" width="9.109375" style="5"/>
  </cols>
  <sheetData>
    <row r="3" spans="1:6" x14ac:dyDescent="0.3">
      <c r="E3" s="5"/>
      <c r="F3" s="6" t="s">
        <v>0</v>
      </c>
    </row>
    <row r="4" spans="1:6" hidden="1" x14ac:dyDescent="0.3">
      <c r="E4" s="6"/>
      <c r="F4" s="6" t="s">
        <v>1</v>
      </c>
    </row>
    <row r="5" spans="1:6" ht="26.25" hidden="1" customHeight="1" x14ac:dyDescent="0.3">
      <c r="E5" s="50" t="s">
        <v>2</v>
      </c>
      <c r="F5" s="50"/>
    </row>
    <row r="6" spans="1:6" ht="15.75" hidden="1" customHeight="1" x14ac:dyDescent="0.3">
      <c r="A6" s="51" t="s">
        <v>3</v>
      </c>
      <c r="B6" s="51"/>
      <c r="C6" s="51"/>
      <c r="D6" s="51"/>
      <c r="E6" s="51"/>
    </row>
    <row r="7" spans="1:6" ht="15.75" hidden="1" customHeight="1" x14ac:dyDescent="0.3">
      <c r="A7" s="51"/>
      <c r="B7" s="51"/>
      <c r="C7" s="51"/>
      <c r="D7" s="51"/>
      <c r="E7" s="51"/>
    </row>
    <row r="8" spans="1:6" ht="21.75" hidden="1" customHeight="1" x14ac:dyDescent="0.3">
      <c r="A8" s="52" t="s">
        <v>4</v>
      </c>
      <c r="B8" s="52"/>
      <c r="C8" s="52"/>
      <c r="D8" s="52"/>
      <c r="E8" s="52"/>
    </row>
    <row r="9" spans="1:6" hidden="1" x14ac:dyDescent="0.3">
      <c r="A9" s="7"/>
      <c r="B9" s="8"/>
      <c r="C9" s="9"/>
      <c r="F9" s="10"/>
    </row>
    <row r="10" spans="1:6" ht="15.75" hidden="1" customHeight="1" x14ac:dyDescent="0.3">
      <c r="A10" s="52" t="s">
        <v>5</v>
      </c>
      <c r="B10" s="52"/>
      <c r="C10" s="52"/>
      <c r="D10" s="52"/>
      <c r="E10" s="52"/>
    </row>
    <row r="11" spans="1:6" ht="15.75" hidden="1" customHeight="1" x14ac:dyDescent="0.3">
      <c r="A11" s="11"/>
      <c r="B11" s="11"/>
      <c r="C11" s="11"/>
      <c r="D11" s="12"/>
      <c r="E11" s="13"/>
    </row>
    <row r="12" spans="1:6" ht="15.75" hidden="1" customHeight="1" x14ac:dyDescent="0.3">
      <c r="A12" s="52" t="s">
        <v>6</v>
      </c>
      <c r="B12" s="52"/>
      <c r="C12" s="52"/>
      <c r="D12" s="52"/>
      <c r="E12" s="52"/>
    </row>
    <row r="13" spans="1:6" ht="15.75" hidden="1" customHeight="1" x14ac:dyDescent="0.3">
      <c r="A13" s="11"/>
      <c r="B13" s="11"/>
      <c r="C13" s="11"/>
      <c r="D13" s="12"/>
      <c r="E13" s="13"/>
    </row>
    <row r="14" spans="1:6" hidden="1" x14ac:dyDescent="0.3">
      <c r="A14" s="49"/>
      <c r="B14" s="49"/>
      <c r="C14" s="49"/>
      <c r="D14" s="49"/>
      <c r="E14" s="49"/>
    </row>
    <row r="15" spans="1:6" ht="18.75" customHeight="1" x14ac:dyDescent="0.3">
      <c r="A15" s="57" t="s">
        <v>7</v>
      </c>
      <c r="B15" s="57"/>
      <c r="C15" s="57"/>
      <c r="D15" s="57"/>
      <c r="E15" s="57"/>
    </row>
    <row r="16" spans="1:6" ht="18.75" customHeight="1" x14ac:dyDescent="0.3">
      <c r="A16" s="58" t="s">
        <v>8</v>
      </c>
      <c r="B16" s="59" t="s">
        <v>9</v>
      </c>
      <c r="C16" s="14" t="s">
        <v>10</v>
      </c>
      <c r="D16" s="53" t="s">
        <v>11</v>
      </c>
      <c r="E16" s="53" t="s">
        <v>12</v>
      </c>
      <c r="F16" s="53" t="s">
        <v>13</v>
      </c>
    </row>
    <row r="17" spans="1:9" ht="30.75" customHeight="1" x14ac:dyDescent="0.3">
      <c r="A17" s="58"/>
      <c r="B17" s="59"/>
      <c r="C17" s="14"/>
      <c r="D17" s="53"/>
      <c r="E17" s="53"/>
      <c r="F17" s="53"/>
    </row>
    <row r="18" spans="1:9" ht="18" x14ac:dyDescent="0.3">
      <c r="A18" s="58"/>
      <c r="B18" s="59"/>
      <c r="C18" s="14"/>
      <c r="D18" s="15" t="s">
        <v>14</v>
      </c>
      <c r="E18" s="15" t="s">
        <v>14</v>
      </c>
      <c r="F18" s="15" t="s">
        <v>14</v>
      </c>
    </row>
    <row r="19" spans="1:9" s="19" customFormat="1" ht="18" x14ac:dyDescent="0.3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</row>
    <row r="20" spans="1:9" s="24" customFormat="1" ht="34.799999999999997" x14ac:dyDescent="0.3">
      <c r="A20" s="20" t="s">
        <v>15</v>
      </c>
      <c r="B20" s="21" t="s">
        <v>16</v>
      </c>
      <c r="C20" s="22" t="s">
        <v>17</v>
      </c>
      <c r="D20" s="23">
        <f>SUM(D24,D21)</f>
        <v>36032.508999999998</v>
      </c>
      <c r="E20" s="23">
        <f t="shared" ref="E20:F20" si="0">SUM(E24,E21)</f>
        <v>40875.752347639958</v>
      </c>
      <c r="F20" s="23">
        <f t="shared" si="0"/>
        <v>42510.782441545554</v>
      </c>
    </row>
    <row r="21" spans="1:9" s="10" customFormat="1" ht="36" x14ac:dyDescent="0.3">
      <c r="A21" s="25" t="s">
        <v>18</v>
      </c>
      <c r="B21" s="26" t="s">
        <v>19</v>
      </c>
      <c r="C21" s="27" t="s">
        <v>17</v>
      </c>
      <c r="D21" s="28">
        <f>SUM(D22:D23)</f>
        <v>35098.337</v>
      </c>
      <c r="E21" s="28">
        <f t="shared" ref="E21:F21" si="1">SUM(E22:E23)</f>
        <v>39604.830999999998</v>
      </c>
      <c r="F21" s="28">
        <f t="shared" si="1"/>
        <v>41189.024239999999</v>
      </c>
      <c r="G21" s="24"/>
      <c r="H21" s="24"/>
      <c r="I21" s="24"/>
    </row>
    <row r="22" spans="1:9" s="10" customFormat="1" ht="18" x14ac:dyDescent="0.3">
      <c r="A22" s="29" t="s">
        <v>20</v>
      </c>
      <c r="B22" s="30" t="s">
        <v>21</v>
      </c>
      <c r="C22" s="27" t="s">
        <v>17</v>
      </c>
      <c r="D22" s="28">
        <v>35098.337</v>
      </c>
      <c r="E22" s="28">
        <v>39604.830999999998</v>
      </c>
      <c r="F22" s="28">
        <v>41189.024239999999</v>
      </c>
      <c r="G22" s="24"/>
      <c r="H22" s="24"/>
      <c r="I22" s="24"/>
    </row>
    <row r="23" spans="1:9" s="10" customFormat="1" ht="18" x14ac:dyDescent="0.3">
      <c r="A23" s="29" t="s">
        <v>22</v>
      </c>
      <c r="B23" s="30" t="s">
        <v>23</v>
      </c>
      <c r="C23" s="27" t="s">
        <v>17</v>
      </c>
      <c r="D23" s="28">
        <v>0</v>
      </c>
      <c r="E23" s="28">
        <v>0</v>
      </c>
      <c r="F23" s="28">
        <v>0</v>
      </c>
      <c r="G23" s="24"/>
      <c r="H23" s="24"/>
      <c r="I23" s="24"/>
    </row>
    <row r="24" spans="1:9" s="10" customFormat="1" ht="18" x14ac:dyDescent="0.3">
      <c r="A24" s="25" t="s">
        <v>24</v>
      </c>
      <c r="B24" s="26" t="s">
        <v>25</v>
      </c>
      <c r="C24" s="27" t="s">
        <v>17</v>
      </c>
      <c r="D24" s="28">
        <v>934.17200000000003</v>
      </c>
      <c r="E24" s="28">
        <v>1270.92134763996</v>
      </c>
      <c r="F24" s="28">
        <v>1321.7582015455584</v>
      </c>
      <c r="G24" s="24"/>
      <c r="H24" s="24"/>
      <c r="I24" s="24"/>
    </row>
    <row r="25" spans="1:9" s="24" customFormat="1" ht="34.799999999999997" x14ac:dyDescent="0.3">
      <c r="A25" s="20" t="s">
        <v>26</v>
      </c>
      <c r="B25" s="21" t="s">
        <v>27</v>
      </c>
      <c r="C25" s="22" t="s">
        <v>17</v>
      </c>
      <c r="D25" s="28">
        <f>SUM(D26,D29)</f>
        <v>34848.482999999978</v>
      </c>
      <c r="E25" s="28">
        <f t="shared" ref="E25:F25" si="2">SUM(E26,E29)</f>
        <v>40568.908977951876</v>
      </c>
      <c r="F25" s="28">
        <f t="shared" si="2"/>
        <v>42191.665337069957</v>
      </c>
    </row>
    <row r="26" spans="1:9" s="10" customFormat="1" ht="36" x14ac:dyDescent="0.3">
      <c r="A26" s="25" t="s">
        <v>18</v>
      </c>
      <c r="B26" s="26" t="s">
        <v>28</v>
      </c>
      <c r="C26" s="27" t="s">
        <v>17</v>
      </c>
      <c r="D26" s="28">
        <f>SUM(D27:D28)</f>
        <v>34121.8117635198</v>
      </c>
      <c r="E26" s="28">
        <f t="shared" ref="E26:F26" si="3">SUM(E27:E28)</f>
        <v>39424.333109768799</v>
      </c>
      <c r="F26" s="28">
        <f t="shared" si="3"/>
        <v>41001.306434159553</v>
      </c>
      <c r="G26" s="24"/>
      <c r="H26" s="24"/>
      <c r="I26" s="24"/>
    </row>
    <row r="27" spans="1:9" s="10" customFormat="1" ht="18" x14ac:dyDescent="0.3">
      <c r="A27" s="29" t="s">
        <v>20</v>
      </c>
      <c r="B27" s="30" t="s">
        <v>21</v>
      </c>
      <c r="C27" s="27" t="s">
        <v>17</v>
      </c>
      <c r="D27" s="28">
        <v>34121.8117635198</v>
      </c>
      <c r="E27" s="28">
        <v>39424.333109768799</v>
      </c>
      <c r="F27" s="28">
        <v>41001.306434159553</v>
      </c>
      <c r="G27" s="24"/>
      <c r="H27" s="24"/>
      <c r="I27" s="24"/>
    </row>
    <row r="28" spans="1:9" s="10" customFormat="1" ht="18" x14ac:dyDescent="0.3">
      <c r="A28" s="29" t="s">
        <v>22</v>
      </c>
      <c r="B28" s="30" t="s">
        <v>23</v>
      </c>
      <c r="C28" s="27" t="s">
        <v>17</v>
      </c>
      <c r="D28" s="28"/>
      <c r="E28" s="28"/>
      <c r="F28" s="28"/>
      <c r="G28" s="24"/>
      <c r="H28" s="24"/>
      <c r="I28" s="24"/>
    </row>
    <row r="29" spans="1:9" s="10" customFormat="1" ht="18" x14ac:dyDescent="0.3">
      <c r="A29" s="25" t="s">
        <v>24</v>
      </c>
      <c r="B29" s="26" t="s">
        <v>29</v>
      </c>
      <c r="C29" s="27" t="s">
        <v>17</v>
      </c>
      <c r="D29" s="28">
        <v>726.671236480179</v>
      </c>
      <c r="E29" s="28">
        <v>1144.57586818308</v>
      </c>
      <c r="F29" s="28">
        <v>1190.3589029104032</v>
      </c>
      <c r="G29" s="24"/>
      <c r="H29" s="24"/>
      <c r="I29" s="24"/>
    </row>
    <row r="30" spans="1:9" s="24" customFormat="1" ht="18" x14ac:dyDescent="0.3">
      <c r="A30" s="20">
        <v>1</v>
      </c>
      <c r="B30" s="21" t="s">
        <v>30</v>
      </c>
      <c r="C30" s="27" t="s">
        <v>17</v>
      </c>
      <c r="D30" s="28">
        <f>SUM(D31:D32,D35:D36)</f>
        <v>23601.674999999999</v>
      </c>
      <c r="E30" s="28">
        <f t="shared" ref="E30:F30" si="4">SUM(E31:E32,E35:E36)</f>
        <v>27333.329999999998</v>
      </c>
      <c r="F30" s="28">
        <f t="shared" si="4"/>
        <v>28426.663199999999</v>
      </c>
    </row>
    <row r="31" spans="1:9" s="10" customFormat="1" ht="18" x14ac:dyDescent="0.3">
      <c r="A31" s="25" t="s">
        <v>18</v>
      </c>
      <c r="B31" s="26" t="s">
        <v>31</v>
      </c>
      <c r="C31" s="27" t="s">
        <v>17</v>
      </c>
      <c r="D31" s="28"/>
      <c r="E31" s="28"/>
      <c r="F31" s="28"/>
      <c r="G31" s="24"/>
      <c r="H31" s="24"/>
      <c r="I31" s="24"/>
    </row>
    <row r="32" spans="1:9" s="10" customFormat="1" ht="18" x14ac:dyDescent="0.3">
      <c r="A32" s="25" t="s">
        <v>24</v>
      </c>
      <c r="B32" s="26" t="s">
        <v>32</v>
      </c>
      <c r="C32" s="27" t="s">
        <v>17</v>
      </c>
      <c r="D32" s="28">
        <v>23500.624</v>
      </c>
      <c r="E32" s="28">
        <v>27250.924999999999</v>
      </c>
      <c r="F32" s="28">
        <v>28340.962</v>
      </c>
      <c r="G32" s="24"/>
      <c r="H32" s="24"/>
      <c r="I32" s="24"/>
    </row>
    <row r="33" spans="1:9" s="10" customFormat="1" ht="36" x14ac:dyDescent="0.3">
      <c r="A33" s="31"/>
      <c r="B33" s="26" t="s">
        <v>33</v>
      </c>
      <c r="C33" s="27" t="s">
        <v>17</v>
      </c>
      <c r="D33" s="28">
        <v>6.1120000000000001</v>
      </c>
      <c r="E33" s="28">
        <v>7.1580000000000004</v>
      </c>
      <c r="F33" s="28">
        <v>7.4443200000000003</v>
      </c>
      <c r="G33" s="24"/>
      <c r="H33" s="24"/>
      <c r="I33" s="24"/>
    </row>
    <row r="34" spans="1:9" s="10" customFormat="1" ht="18" x14ac:dyDescent="0.3">
      <c r="A34" s="25"/>
      <c r="B34" s="26" t="s">
        <v>34</v>
      </c>
      <c r="C34" s="27" t="s">
        <v>17</v>
      </c>
      <c r="D34" s="28">
        <v>23494.511999999999</v>
      </c>
      <c r="E34" s="28">
        <v>27243.767</v>
      </c>
      <c r="F34" s="28">
        <v>28333.517680000001</v>
      </c>
      <c r="G34" s="24"/>
      <c r="H34" s="24"/>
      <c r="I34" s="24"/>
    </row>
    <row r="35" spans="1:9" s="10" customFormat="1" ht="18" x14ac:dyDescent="0.3">
      <c r="A35" s="25" t="s">
        <v>35</v>
      </c>
      <c r="B35" s="26" t="s">
        <v>36</v>
      </c>
      <c r="C35" s="27" t="s">
        <v>17</v>
      </c>
      <c r="D35" s="28">
        <v>101.051</v>
      </c>
      <c r="E35" s="28">
        <v>82.405000000000001</v>
      </c>
      <c r="F35" s="28">
        <v>85.7012</v>
      </c>
      <c r="G35" s="24"/>
      <c r="H35" s="24"/>
      <c r="I35" s="24"/>
    </row>
    <row r="36" spans="1:9" s="10" customFormat="1" ht="18" x14ac:dyDescent="0.3">
      <c r="A36" s="32" t="s">
        <v>37</v>
      </c>
      <c r="B36" s="26" t="s">
        <v>38</v>
      </c>
      <c r="C36" s="27" t="s">
        <v>17</v>
      </c>
      <c r="D36" s="28"/>
      <c r="E36" s="28"/>
      <c r="F36" s="28"/>
      <c r="G36" s="24"/>
      <c r="H36" s="24"/>
      <c r="I36" s="24"/>
    </row>
    <row r="37" spans="1:9" s="24" customFormat="1" ht="34.799999999999997" x14ac:dyDescent="0.3">
      <c r="A37" s="20" t="s">
        <v>39</v>
      </c>
      <c r="B37" s="21" t="s">
        <v>40</v>
      </c>
      <c r="C37" s="27" t="s">
        <v>17</v>
      </c>
      <c r="D37" s="28">
        <f>SUM(D38:D41)</f>
        <v>8824.0029999999988</v>
      </c>
      <c r="E37" s="28">
        <f t="shared" ref="E37:F37" si="5">SUM(E38:E41)</f>
        <v>10331.09</v>
      </c>
      <c r="F37" s="28">
        <f t="shared" si="5"/>
        <v>10744.333600000002</v>
      </c>
    </row>
    <row r="38" spans="1:9" s="10" customFormat="1" ht="18" x14ac:dyDescent="0.3">
      <c r="A38" s="25" t="s">
        <v>41</v>
      </c>
      <c r="B38" s="26" t="s">
        <v>42</v>
      </c>
      <c r="C38" s="27" t="s">
        <v>17</v>
      </c>
      <c r="D38" s="28"/>
      <c r="E38" s="28"/>
      <c r="F38" s="28"/>
      <c r="G38" s="24"/>
      <c r="H38" s="24"/>
      <c r="I38" s="24"/>
    </row>
    <row r="39" spans="1:9" s="10" customFormat="1" ht="18" x14ac:dyDescent="0.3">
      <c r="A39" s="25" t="s">
        <v>43</v>
      </c>
      <c r="B39" s="26" t="s">
        <v>44</v>
      </c>
      <c r="C39" s="27" t="s">
        <v>17</v>
      </c>
      <c r="D39" s="28">
        <v>8753.5319999999992</v>
      </c>
      <c r="E39" s="28">
        <v>10107.761</v>
      </c>
      <c r="F39" s="28">
        <v>10512.071440000002</v>
      </c>
      <c r="G39" s="24"/>
      <c r="H39" s="24"/>
      <c r="I39" s="24"/>
    </row>
    <row r="40" spans="1:9" s="10" customFormat="1" ht="18" x14ac:dyDescent="0.3">
      <c r="A40" s="32" t="s">
        <v>45</v>
      </c>
      <c r="B40" s="26" t="s">
        <v>46</v>
      </c>
      <c r="C40" s="27" t="s">
        <v>17</v>
      </c>
      <c r="D40" s="28"/>
      <c r="E40" s="28"/>
      <c r="F40" s="28"/>
      <c r="G40" s="24"/>
      <c r="H40" s="24"/>
      <c r="I40" s="24"/>
    </row>
    <row r="41" spans="1:9" s="10" customFormat="1" ht="18" x14ac:dyDescent="0.3">
      <c r="A41" s="32" t="s">
        <v>47</v>
      </c>
      <c r="B41" s="26" t="s">
        <v>48</v>
      </c>
      <c r="C41" s="27" t="s">
        <v>17</v>
      </c>
      <c r="D41" s="28">
        <v>70.471000000000004</v>
      </c>
      <c r="E41" s="28">
        <v>223.32900000000001</v>
      </c>
      <c r="F41" s="28">
        <v>232.26216000000002</v>
      </c>
      <c r="G41" s="24"/>
      <c r="H41" s="24"/>
      <c r="I41" s="24"/>
    </row>
    <row r="42" spans="1:9" s="10" customFormat="1" ht="18" x14ac:dyDescent="0.3">
      <c r="A42" s="20" t="s">
        <v>49</v>
      </c>
      <c r="B42" s="21" t="s">
        <v>50</v>
      </c>
      <c r="C42" s="27" t="s">
        <v>17</v>
      </c>
      <c r="D42" s="28">
        <v>1693.432</v>
      </c>
      <c r="E42" s="28">
        <v>2065.9655548863279</v>
      </c>
      <c r="F42" s="28">
        <v>2148.604177081781</v>
      </c>
      <c r="G42" s="24"/>
      <c r="H42" s="24"/>
      <c r="I42" s="24"/>
    </row>
    <row r="43" spans="1:9" s="24" customFormat="1" ht="18" x14ac:dyDescent="0.3">
      <c r="A43" s="20" t="s">
        <v>51</v>
      </c>
      <c r="B43" s="21" t="s">
        <v>52</v>
      </c>
      <c r="C43" s="27" t="s">
        <v>17</v>
      </c>
      <c r="D43" s="28">
        <v>46.381999999999998</v>
      </c>
      <c r="E43" s="28">
        <v>102.88887681</v>
      </c>
      <c r="F43" s="28">
        <v>107.0044318824</v>
      </c>
    </row>
    <row r="44" spans="1:9" s="24" customFormat="1" ht="18" x14ac:dyDescent="0.3">
      <c r="A44" s="20" t="s">
        <v>53</v>
      </c>
      <c r="B44" s="21" t="s">
        <v>54</v>
      </c>
      <c r="C44" s="27" t="s">
        <v>17</v>
      </c>
      <c r="D44" s="28">
        <v>2.2250000000000001</v>
      </c>
      <c r="E44" s="28">
        <v>2.0246208817139859</v>
      </c>
      <c r="F44" s="28">
        <v>2.1056057169825455</v>
      </c>
    </row>
    <row r="45" spans="1:9" s="24" customFormat="1" ht="18" x14ac:dyDescent="0.3">
      <c r="A45" s="32" t="s">
        <v>55</v>
      </c>
      <c r="B45" s="26" t="s">
        <v>56</v>
      </c>
      <c r="C45" s="27" t="s">
        <v>17</v>
      </c>
      <c r="D45" s="28">
        <v>1.6890000000000001</v>
      </c>
      <c r="E45" s="28">
        <v>1.4754518551092306</v>
      </c>
      <c r="F45" s="28">
        <v>1.5344699293135999</v>
      </c>
    </row>
    <row r="46" spans="1:9" s="10" customFormat="1" ht="18" x14ac:dyDescent="0.3">
      <c r="A46" s="32" t="s">
        <v>57</v>
      </c>
      <c r="B46" s="26" t="s">
        <v>58</v>
      </c>
      <c r="C46" s="27" t="s">
        <v>17</v>
      </c>
      <c r="D46" s="28">
        <v>0.53600000000000003</v>
      </c>
      <c r="E46" s="28">
        <v>0.54916902660475531</v>
      </c>
      <c r="F46" s="28">
        <v>0.57113578766894557</v>
      </c>
      <c r="G46" s="24"/>
      <c r="H46" s="24"/>
      <c r="I46" s="24"/>
    </row>
    <row r="47" spans="1:9" s="10" customFormat="1" ht="18" x14ac:dyDescent="0.3">
      <c r="A47" s="20" t="s">
        <v>59</v>
      </c>
      <c r="B47" s="21" t="s">
        <v>60</v>
      </c>
      <c r="C47" s="27" t="s">
        <v>17</v>
      </c>
      <c r="D47" s="28">
        <v>680.7659488456402</v>
      </c>
      <c r="E47" s="28">
        <v>733.60992537384027</v>
      </c>
      <c r="F47" s="28">
        <v>762.95432238879391</v>
      </c>
      <c r="G47" s="24"/>
      <c r="H47" s="24"/>
      <c r="I47" s="24"/>
    </row>
    <row r="48" spans="1:9" s="24" customFormat="1" ht="18" x14ac:dyDescent="0.3">
      <c r="A48" s="25" t="s">
        <v>61</v>
      </c>
      <c r="B48" s="26" t="s">
        <v>62</v>
      </c>
      <c r="C48" s="27" t="s">
        <v>17</v>
      </c>
      <c r="D48" s="28"/>
      <c r="E48" s="28"/>
      <c r="F48" s="28"/>
    </row>
    <row r="49" spans="1:9" s="10" customFormat="1" ht="18" x14ac:dyDescent="0.3">
      <c r="A49" s="25" t="s">
        <v>63</v>
      </c>
      <c r="B49" s="26" t="s">
        <v>64</v>
      </c>
      <c r="C49" s="27" t="s">
        <v>17</v>
      </c>
      <c r="D49" s="28">
        <v>130.244</v>
      </c>
      <c r="E49" s="28">
        <v>127.05993891412002</v>
      </c>
      <c r="F49" s="28">
        <v>132.14233647068482</v>
      </c>
      <c r="G49" s="24"/>
      <c r="H49" s="24"/>
      <c r="I49" s="24"/>
    </row>
    <row r="50" spans="1:9" s="10" customFormat="1" ht="26.25" customHeight="1" x14ac:dyDescent="0.3">
      <c r="A50" s="25" t="s">
        <v>65</v>
      </c>
      <c r="B50" s="26" t="s">
        <v>66</v>
      </c>
      <c r="C50" s="27" t="s">
        <v>17</v>
      </c>
      <c r="D50" s="28">
        <v>128.155</v>
      </c>
      <c r="E50" s="28">
        <v>140.03399999999999</v>
      </c>
      <c r="F50" s="28">
        <v>145.63535999999999</v>
      </c>
      <c r="G50" s="24"/>
      <c r="H50" s="24"/>
      <c r="I50" s="24"/>
    </row>
    <row r="51" spans="1:9" s="10" customFormat="1" ht="18" x14ac:dyDescent="0.3">
      <c r="A51" s="32" t="s">
        <v>67</v>
      </c>
      <c r="B51" s="26" t="s">
        <v>68</v>
      </c>
      <c r="C51" s="27" t="s">
        <v>17</v>
      </c>
      <c r="D51" s="28">
        <v>422.36700000000002</v>
      </c>
      <c r="E51" s="28">
        <v>466.5159864597203</v>
      </c>
      <c r="F51" s="28">
        <v>485.1766259181091</v>
      </c>
      <c r="G51" s="24"/>
      <c r="H51" s="24"/>
      <c r="I51" s="24"/>
    </row>
    <row r="52" spans="1:9" s="10" customFormat="1" ht="18" x14ac:dyDescent="0.3">
      <c r="A52" s="33"/>
      <c r="B52" s="34" t="s">
        <v>69</v>
      </c>
      <c r="C52" s="27" t="s">
        <v>17</v>
      </c>
      <c r="D52" s="28"/>
      <c r="E52" s="28"/>
      <c r="F52" s="28"/>
      <c r="G52" s="24"/>
      <c r="H52" s="24"/>
      <c r="I52" s="24"/>
    </row>
    <row r="53" spans="1:9" s="10" customFormat="1" ht="18" x14ac:dyDescent="0.3">
      <c r="A53" s="33"/>
      <c r="B53" s="35" t="s">
        <v>70</v>
      </c>
      <c r="C53" s="27" t="s">
        <v>17</v>
      </c>
      <c r="D53" s="28"/>
      <c r="E53" s="28"/>
      <c r="F53" s="28"/>
      <c r="G53" s="24"/>
      <c r="H53" s="24"/>
      <c r="I53" s="24"/>
    </row>
    <row r="54" spans="1:9" s="10" customFormat="1" ht="18" x14ac:dyDescent="0.3">
      <c r="A54" s="33"/>
      <c r="B54" s="35" t="s">
        <v>71</v>
      </c>
      <c r="C54" s="27" t="s">
        <v>17</v>
      </c>
      <c r="D54" s="28"/>
      <c r="E54" s="28"/>
      <c r="F54" s="28"/>
      <c r="G54" s="24"/>
      <c r="H54" s="24"/>
      <c r="I54" s="24"/>
    </row>
    <row r="55" spans="1:9" s="10" customFormat="1" ht="18" x14ac:dyDescent="0.3">
      <c r="A55" s="33"/>
      <c r="B55" s="35" t="s">
        <v>72</v>
      </c>
      <c r="C55" s="27" t="s">
        <v>17</v>
      </c>
      <c r="D55" s="28"/>
      <c r="E55" s="28"/>
      <c r="F55" s="28"/>
      <c r="G55" s="24"/>
      <c r="H55" s="24"/>
      <c r="I55" s="24"/>
    </row>
    <row r="56" spans="1:9" s="24" customFormat="1" ht="18" x14ac:dyDescent="0.3">
      <c r="A56" s="20" t="s">
        <v>73</v>
      </c>
      <c r="B56" s="21" t="s">
        <v>74</v>
      </c>
      <c r="C56" s="22" t="s">
        <v>17</v>
      </c>
      <c r="D56" s="28">
        <f t="shared" ref="D56:F56" si="6">D20-D25</f>
        <v>1184.0260000000198</v>
      </c>
      <c r="E56" s="28">
        <f t="shared" si="6"/>
        <v>306.84336968808202</v>
      </c>
      <c r="F56" s="28">
        <f t="shared" si="6"/>
        <v>319.11710447559744</v>
      </c>
    </row>
    <row r="57" spans="1:9" s="10" customFormat="1" ht="36" x14ac:dyDescent="0.3">
      <c r="A57" s="25" t="s">
        <v>18</v>
      </c>
      <c r="B57" s="26" t="s">
        <v>75</v>
      </c>
      <c r="C57" s="27"/>
      <c r="D57" s="28"/>
      <c r="E57" s="28"/>
      <c r="F57" s="28"/>
      <c r="G57" s="24"/>
      <c r="H57" s="24"/>
      <c r="I57" s="24"/>
    </row>
    <row r="58" spans="1:9" s="10" customFormat="1" ht="18" x14ac:dyDescent="0.3">
      <c r="A58" s="29" t="s">
        <v>20</v>
      </c>
      <c r="B58" s="30" t="s">
        <v>21</v>
      </c>
      <c r="C58" s="27" t="s">
        <v>17</v>
      </c>
      <c r="D58" s="28">
        <f t="shared" ref="D58:F58" si="7">D22-D27</f>
        <v>976.52523648019996</v>
      </c>
      <c r="E58" s="28">
        <f t="shared" si="7"/>
        <v>180.49789023119956</v>
      </c>
      <c r="F58" s="28">
        <f t="shared" si="7"/>
        <v>187.71780584044609</v>
      </c>
      <c r="G58" s="24"/>
      <c r="H58" s="24"/>
      <c r="I58" s="24"/>
    </row>
    <row r="59" spans="1:9" s="10" customFormat="1" ht="18" x14ac:dyDescent="0.3">
      <c r="A59" s="29" t="s">
        <v>22</v>
      </c>
      <c r="B59" s="30" t="s">
        <v>23</v>
      </c>
      <c r="C59" s="27" t="s">
        <v>17</v>
      </c>
      <c r="D59" s="28"/>
      <c r="E59" s="28"/>
      <c r="F59" s="28"/>
      <c r="G59" s="24"/>
      <c r="H59" s="24"/>
      <c r="I59" s="24"/>
    </row>
    <row r="60" spans="1:9" s="10" customFormat="1" ht="18" x14ac:dyDescent="0.3">
      <c r="A60" s="25" t="s">
        <v>24</v>
      </c>
      <c r="B60" s="26" t="s">
        <v>76</v>
      </c>
      <c r="C60" s="27" t="s">
        <v>17</v>
      </c>
      <c r="D60" s="28">
        <f t="shared" ref="D60:F60" si="8">D24-D29</f>
        <v>207.50076351982102</v>
      </c>
      <c r="E60" s="28">
        <f t="shared" si="8"/>
        <v>126.34547945687996</v>
      </c>
      <c r="F60" s="28">
        <f t="shared" si="8"/>
        <v>131.39929863515522</v>
      </c>
      <c r="G60" s="24"/>
      <c r="H60" s="24"/>
      <c r="I60" s="24"/>
    </row>
    <row r="61" spans="1:9" s="24" customFormat="1" ht="18" x14ac:dyDescent="0.3">
      <c r="A61" s="20" t="s">
        <v>77</v>
      </c>
      <c r="B61" s="21" t="s">
        <v>78</v>
      </c>
      <c r="C61" s="22" t="s">
        <v>17</v>
      </c>
      <c r="D61" s="28">
        <f t="shared" ref="D61:F61" si="9">SUM(D62,D68)</f>
        <v>-324.37400000000002</v>
      </c>
      <c r="E61" s="28">
        <f t="shared" si="9"/>
        <v>-291.80237366478565</v>
      </c>
      <c r="F61" s="28">
        <f t="shared" si="9"/>
        <v>-303.47446861137706</v>
      </c>
    </row>
    <row r="62" spans="1:9" s="24" customFormat="1" ht="18" x14ac:dyDescent="0.3">
      <c r="A62" s="20" t="s">
        <v>79</v>
      </c>
      <c r="B62" s="21" t="s">
        <v>80</v>
      </c>
      <c r="C62" s="36" t="s">
        <v>17</v>
      </c>
      <c r="D62" s="28">
        <f t="shared" ref="D62:F62" si="10">SUM(D63:D67)</f>
        <v>96.438000000000002</v>
      </c>
      <c r="E62" s="28">
        <f t="shared" si="10"/>
        <v>99.222826405734907</v>
      </c>
      <c r="F62" s="28">
        <f t="shared" si="10"/>
        <v>103.19173946196429</v>
      </c>
    </row>
    <row r="63" spans="1:9" s="10" customFormat="1" ht="18" x14ac:dyDescent="0.3">
      <c r="A63" s="25" t="s">
        <v>18</v>
      </c>
      <c r="B63" s="26" t="s">
        <v>81</v>
      </c>
      <c r="C63" s="27" t="s">
        <v>17</v>
      </c>
      <c r="D63" s="28">
        <v>0</v>
      </c>
      <c r="E63" s="28">
        <v>0</v>
      </c>
      <c r="F63" s="28">
        <v>0</v>
      </c>
      <c r="G63" s="24"/>
      <c r="H63" s="24"/>
      <c r="I63" s="24"/>
    </row>
    <row r="64" spans="1:9" s="10" customFormat="1" ht="18" x14ac:dyDescent="0.3">
      <c r="A64" s="25" t="s">
        <v>24</v>
      </c>
      <c r="B64" s="26" t="s">
        <v>82</v>
      </c>
      <c r="C64" s="27" t="s">
        <v>17</v>
      </c>
      <c r="D64" s="28">
        <v>0</v>
      </c>
      <c r="E64" s="28">
        <v>2.8571028799999998</v>
      </c>
      <c r="F64" s="28">
        <v>2.9713869952</v>
      </c>
      <c r="G64" s="24"/>
      <c r="H64" s="24"/>
      <c r="I64" s="24"/>
    </row>
    <row r="65" spans="1:9" s="10" customFormat="1" ht="18" x14ac:dyDescent="0.3">
      <c r="A65" s="25" t="s">
        <v>35</v>
      </c>
      <c r="B65" s="26" t="s">
        <v>83</v>
      </c>
      <c r="C65" s="27" t="s">
        <v>17</v>
      </c>
      <c r="D65" s="28">
        <v>0</v>
      </c>
      <c r="E65" s="28">
        <v>1.9126995734903202E-2</v>
      </c>
      <c r="F65" s="28">
        <v>1.9892075564299332E-2</v>
      </c>
      <c r="G65" s="24"/>
      <c r="H65" s="24"/>
      <c r="I65" s="24"/>
    </row>
    <row r="66" spans="1:9" s="10" customFormat="1" ht="18" x14ac:dyDescent="0.3">
      <c r="A66" s="25"/>
      <c r="B66" s="26" t="s">
        <v>84</v>
      </c>
      <c r="C66" s="27" t="s">
        <v>17</v>
      </c>
      <c r="D66" s="28">
        <v>0</v>
      </c>
      <c r="E66" s="28">
        <v>0</v>
      </c>
      <c r="F66" s="28">
        <v>0</v>
      </c>
      <c r="G66" s="24"/>
      <c r="H66" s="24"/>
      <c r="I66" s="24"/>
    </row>
    <row r="67" spans="1:9" s="10" customFormat="1" ht="18" x14ac:dyDescent="0.3">
      <c r="A67" s="32" t="s">
        <v>37</v>
      </c>
      <c r="B67" s="26" t="s">
        <v>85</v>
      </c>
      <c r="C67" s="27" t="s">
        <v>17</v>
      </c>
      <c r="D67" s="28">
        <v>96.438000000000002</v>
      </c>
      <c r="E67" s="28">
        <v>96.346596529999999</v>
      </c>
      <c r="F67" s="28">
        <v>100.2004603912</v>
      </c>
      <c r="G67" s="24"/>
      <c r="H67" s="24"/>
      <c r="I67" s="24"/>
    </row>
    <row r="68" spans="1:9" s="24" customFormat="1" ht="18" x14ac:dyDescent="0.3">
      <c r="A68" s="20" t="s">
        <v>39</v>
      </c>
      <c r="B68" s="21" t="s">
        <v>86</v>
      </c>
      <c r="C68" s="27" t="s">
        <v>17</v>
      </c>
      <c r="D68" s="28">
        <f t="shared" ref="D68:F68" si="11">SUM(D69:D71,D73)</f>
        <v>-420.81200000000001</v>
      </c>
      <c r="E68" s="28">
        <f t="shared" si="11"/>
        <v>-391.02520007052055</v>
      </c>
      <c r="F68" s="28">
        <f t="shared" si="11"/>
        <v>-406.66620807334135</v>
      </c>
    </row>
    <row r="69" spans="1:9" s="10" customFormat="1" ht="18" x14ac:dyDescent="0.3">
      <c r="A69" s="25" t="s">
        <v>41</v>
      </c>
      <c r="B69" s="26" t="s">
        <v>87</v>
      </c>
      <c r="C69" s="27" t="s">
        <v>17</v>
      </c>
      <c r="D69" s="28">
        <v>-7.6289999999999996</v>
      </c>
      <c r="E69" s="28">
        <v>-8.5510999999999999</v>
      </c>
      <c r="F69" s="28">
        <v>-8.8931439999999995</v>
      </c>
      <c r="G69" s="24"/>
      <c r="H69" s="24"/>
      <c r="I69" s="24"/>
    </row>
    <row r="70" spans="1:9" s="10" customFormat="1" ht="18" x14ac:dyDescent="0.3">
      <c r="A70" s="25" t="s">
        <v>43</v>
      </c>
      <c r="B70" s="26" t="s">
        <v>88</v>
      </c>
      <c r="C70" s="27" t="s">
        <v>17</v>
      </c>
      <c r="D70" s="28">
        <v>0</v>
      </c>
      <c r="E70" s="28">
        <v>-21.620136986301372</v>
      </c>
      <c r="F70" s="28">
        <v>-22.484942465753427</v>
      </c>
      <c r="G70" s="24"/>
      <c r="H70" s="24"/>
      <c r="I70" s="24"/>
    </row>
    <row r="71" spans="1:9" s="10" customFormat="1" ht="18" x14ac:dyDescent="0.3">
      <c r="A71" s="25" t="s">
        <v>45</v>
      </c>
      <c r="B71" s="26" t="s">
        <v>89</v>
      </c>
      <c r="C71" s="27" t="s">
        <v>17</v>
      </c>
      <c r="D71" s="28">
        <v>-314.97800000000001</v>
      </c>
      <c r="E71" s="28">
        <v>-250</v>
      </c>
      <c r="F71" s="28">
        <v>-260</v>
      </c>
      <c r="G71" s="24"/>
      <c r="H71" s="24"/>
      <c r="I71" s="24"/>
    </row>
    <row r="72" spans="1:9" s="10" customFormat="1" ht="18" x14ac:dyDescent="0.3">
      <c r="A72" s="25"/>
      <c r="B72" s="26" t="s">
        <v>84</v>
      </c>
      <c r="C72" s="27" t="s">
        <v>17</v>
      </c>
      <c r="D72" s="28">
        <v>-300</v>
      </c>
      <c r="E72" s="28">
        <v>-250</v>
      </c>
      <c r="F72" s="28">
        <v>-260</v>
      </c>
      <c r="G72" s="24"/>
      <c r="H72" s="24"/>
      <c r="I72" s="24"/>
    </row>
    <row r="73" spans="1:9" s="10" customFormat="1" ht="18" x14ac:dyDescent="0.3">
      <c r="A73" s="32" t="s">
        <v>47</v>
      </c>
      <c r="B73" s="26" t="s">
        <v>90</v>
      </c>
      <c r="C73" s="27" t="s">
        <v>17</v>
      </c>
      <c r="D73" s="28">
        <v>-98.204999999999998</v>
      </c>
      <c r="E73" s="28">
        <v>-110.85396308421916</v>
      </c>
      <c r="F73" s="28">
        <v>-115.28812160758793</v>
      </c>
      <c r="G73" s="24"/>
      <c r="H73" s="24"/>
      <c r="I73" s="24"/>
    </row>
    <row r="74" spans="1:9" s="24" customFormat="1" ht="34.799999999999997" x14ac:dyDescent="0.3">
      <c r="A74" s="20" t="s">
        <v>91</v>
      </c>
      <c r="B74" s="21" t="s">
        <v>92</v>
      </c>
      <c r="C74" s="22" t="s">
        <v>17</v>
      </c>
      <c r="D74" s="28">
        <f t="shared" ref="D74:F74" si="12">SUM(D75,D78)</f>
        <v>859.65200000000527</v>
      </c>
      <c r="E74" s="28">
        <f t="shared" si="12"/>
        <v>15.040996023293914</v>
      </c>
      <c r="F74" s="28">
        <f t="shared" si="12"/>
        <v>15.642635864224275</v>
      </c>
    </row>
    <row r="75" spans="1:9" s="10" customFormat="1" ht="36" x14ac:dyDescent="0.3">
      <c r="A75" s="25" t="s">
        <v>18</v>
      </c>
      <c r="B75" s="26" t="s">
        <v>93</v>
      </c>
      <c r="C75" s="27" t="s">
        <v>17</v>
      </c>
      <c r="D75" s="28">
        <f t="shared" ref="D75:F75" si="13">SUM(D76:D77)</f>
        <v>684.33123648018409</v>
      </c>
      <c r="E75" s="28">
        <f t="shared" si="13"/>
        <v>-81.453217662531245</v>
      </c>
      <c r="F75" s="28">
        <f t="shared" si="13"/>
        <v>-84.711346369033961</v>
      </c>
      <c r="G75" s="24"/>
      <c r="H75" s="24"/>
      <c r="I75" s="24"/>
    </row>
    <row r="76" spans="1:9" s="10" customFormat="1" ht="18" x14ac:dyDescent="0.3">
      <c r="A76" s="29" t="s">
        <v>20</v>
      </c>
      <c r="B76" s="30" t="s">
        <v>21</v>
      </c>
      <c r="C76" s="27" t="s">
        <v>17</v>
      </c>
      <c r="D76" s="28">
        <v>684.33123648018409</v>
      </c>
      <c r="E76" s="28">
        <f t="shared" ref="E76:F76" si="14">E58+E62+E69*0.75+E70+E71+E73*0.75</f>
        <v>-81.453217662531245</v>
      </c>
      <c r="F76" s="28">
        <f t="shared" si="14"/>
        <v>-84.711346369033961</v>
      </c>
      <c r="G76" s="24"/>
      <c r="H76" s="24"/>
      <c r="I76" s="24"/>
    </row>
    <row r="77" spans="1:9" s="10" customFormat="1" ht="18" x14ac:dyDescent="0.3">
      <c r="A77" s="29" t="s">
        <v>22</v>
      </c>
      <c r="B77" s="30" t="s">
        <v>23</v>
      </c>
      <c r="C77" s="27" t="s">
        <v>17</v>
      </c>
      <c r="D77" s="28"/>
      <c r="E77" s="28"/>
      <c r="F77" s="28"/>
      <c r="G77" s="24"/>
      <c r="H77" s="24"/>
      <c r="I77" s="24"/>
    </row>
    <row r="78" spans="1:9" s="10" customFormat="1" ht="18" x14ac:dyDescent="0.3">
      <c r="A78" s="25" t="s">
        <v>24</v>
      </c>
      <c r="B78" s="26" t="s">
        <v>94</v>
      </c>
      <c r="C78" s="27" t="s">
        <v>17</v>
      </c>
      <c r="D78" s="28">
        <v>175.32076351982124</v>
      </c>
      <c r="E78" s="28">
        <f t="shared" ref="E78:F78" si="15">E60+E69*0.25+E73*0.25</f>
        <v>96.494213685825159</v>
      </c>
      <c r="F78" s="28">
        <f t="shared" si="15"/>
        <v>100.35398223325824</v>
      </c>
      <c r="G78" s="24"/>
      <c r="H78" s="24"/>
      <c r="I78" s="24"/>
    </row>
    <row r="79" spans="1:9" s="24" customFormat="1" ht="34.799999999999997" x14ac:dyDescent="0.3">
      <c r="A79" s="20" t="s">
        <v>95</v>
      </c>
      <c r="B79" s="21" t="s">
        <v>96</v>
      </c>
      <c r="C79" s="22" t="s">
        <v>17</v>
      </c>
      <c r="D79" s="28">
        <f t="shared" ref="D79:F79" si="16">SUM(D80,D83)</f>
        <v>183.95400000000026</v>
      </c>
      <c r="E79" s="28">
        <f t="shared" si="16"/>
        <v>11.488798342658713</v>
      </c>
      <c r="F79" s="28">
        <f t="shared" si="16"/>
        <v>3.1285271728448549</v>
      </c>
    </row>
    <row r="80" spans="1:9" s="10" customFormat="1" ht="36" x14ac:dyDescent="0.3">
      <c r="A80" s="25" t="s">
        <v>18</v>
      </c>
      <c r="B80" s="26" t="s">
        <v>97</v>
      </c>
      <c r="C80" s="27" t="s">
        <v>17</v>
      </c>
      <c r="D80" s="28">
        <f t="shared" ref="D80:F80" si="17">SUM(D81:D82)</f>
        <v>148.88984729603601</v>
      </c>
      <c r="E80" s="28">
        <f t="shared" si="17"/>
        <v>-7.8100443945063187</v>
      </c>
      <c r="F80" s="28">
        <f t="shared" si="17"/>
        <v>-16.942269273806794</v>
      </c>
      <c r="G80" s="24"/>
      <c r="H80" s="24"/>
      <c r="I80" s="24"/>
    </row>
    <row r="81" spans="1:9" s="10" customFormat="1" ht="18" x14ac:dyDescent="0.3">
      <c r="A81" s="29" t="s">
        <v>20</v>
      </c>
      <c r="B81" s="37" t="s">
        <v>21</v>
      </c>
      <c r="C81" s="27"/>
      <c r="D81" s="28">
        <v>148.88984729603601</v>
      </c>
      <c r="E81" s="28">
        <f>E76*0.2+8.48059913799993</f>
        <v>-7.8100443945063187</v>
      </c>
      <c r="F81" s="28">
        <f t="shared" ref="F81" si="18">F76*0.2</f>
        <v>-16.942269273806794</v>
      </c>
      <c r="G81" s="24"/>
      <c r="H81" s="24"/>
      <c r="I81" s="24"/>
    </row>
    <row r="82" spans="1:9" s="10" customFormat="1" ht="18" x14ac:dyDescent="0.3">
      <c r="A82" s="29" t="s">
        <v>22</v>
      </c>
      <c r="B82" s="37" t="s">
        <v>23</v>
      </c>
      <c r="C82" s="27"/>
      <c r="D82" s="28"/>
      <c r="E82" s="28"/>
      <c r="F82" s="28"/>
      <c r="G82" s="24"/>
      <c r="H82" s="24"/>
      <c r="I82" s="24"/>
    </row>
    <row r="83" spans="1:9" s="10" customFormat="1" ht="18" x14ac:dyDescent="0.3">
      <c r="A83" s="25" t="s">
        <v>24</v>
      </c>
      <c r="B83" s="26" t="s">
        <v>98</v>
      </c>
      <c r="C83" s="27"/>
      <c r="D83" s="28">
        <f>D78*0.2</f>
        <v>35.064152703964247</v>
      </c>
      <c r="E83" s="28">
        <f t="shared" ref="E83:F83" si="19">E78*0.2</f>
        <v>19.298842737165032</v>
      </c>
      <c r="F83" s="28">
        <f t="shared" si="19"/>
        <v>20.070796446651649</v>
      </c>
      <c r="G83" s="24"/>
      <c r="H83" s="24"/>
      <c r="I83" s="24"/>
    </row>
    <row r="84" spans="1:9" s="24" customFormat="1" ht="18" x14ac:dyDescent="0.3">
      <c r="A84" s="20" t="s">
        <v>99</v>
      </c>
      <c r="B84" s="21" t="s">
        <v>100</v>
      </c>
      <c r="C84" s="36" t="s">
        <v>17</v>
      </c>
      <c r="D84" s="28">
        <f t="shared" ref="D84:F84" si="20">SUM(D85,D88)</f>
        <v>675.69800000000509</v>
      </c>
      <c r="E84" s="48">
        <f t="shared" si="20"/>
        <v>3.5521976806352029</v>
      </c>
      <c r="F84" s="48">
        <f t="shared" si="20"/>
        <v>12.51410869137942</v>
      </c>
    </row>
    <row r="85" spans="1:9" s="10" customFormat="1" ht="36" x14ac:dyDescent="0.3">
      <c r="A85" s="25" t="s">
        <v>18</v>
      </c>
      <c r="B85" s="26" t="s">
        <v>101</v>
      </c>
      <c r="C85" s="27" t="s">
        <v>17</v>
      </c>
      <c r="D85" s="28">
        <f t="shared" ref="D85:F85" si="21">SUM(D86:D87)</f>
        <v>535.44138918414808</v>
      </c>
      <c r="E85" s="48">
        <f t="shared" si="21"/>
        <v>-73.643173268024924</v>
      </c>
      <c r="F85" s="48">
        <f t="shared" si="21"/>
        <v>-67.769077095227175</v>
      </c>
      <c r="G85" s="24"/>
      <c r="H85" s="24"/>
      <c r="I85" s="24"/>
    </row>
    <row r="86" spans="1:9" s="10" customFormat="1" ht="18" x14ac:dyDescent="0.3">
      <c r="A86" s="29" t="s">
        <v>20</v>
      </c>
      <c r="B86" s="37" t="s">
        <v>21</v>
      </c>
      <c r="C86" s="27" t="s">
        <v>17</v>
      </c>
      <c r="D86" s="28">
        <f t="shared" ref="D86:F86" si="22">D76-D81</f>
        <v>535.44138918414808</v>
      </c>
      <c r="E86" s="48">
        <f t="shared" si="22"/>
        <v>-73.643173268024924</v>
      </c>
      <c r="F86" s="48">
        <f t="shared" si="22"/>
        <v>-67.769077095227175</v>
      </c>
      <c r="G86" s="24"/>
      <c r="H86" s="24"/>
      <c r="I86" s="24"/>
    </row>
    <row r="87" spans="1:9" s="10" customFormat="1" ht="18" x14ac:dyDescent="0.3">
      <c r="A87" s="29" t="s">
        <v>22</v>
      </c>
      <c r="B87" s="37" t="s">
        <v>23</v>
      </c>
      <c r="C87" s="27" t="s">
        <v>17</v>
      </c>
      <c r="D87" s="28">
        <f t="shared" ref="D87:F88" si="23">D77-D82</f>
        <v>0</v>
      </c>
      <c r="E87" s="48">
        <f t="shared" si="23"/>
        <v>0</v>
      </c>
      <c r="F87" s="48">
        <f t="shared" si="23"/>
        <v>0</v>
      </c>
      <c r="G87" s="24"/>
      <c r="H87" s="24"/>
      <c r="I87" s="24"/>
    </row>
    <row r="88" spans="1:9" s="10" customFormat="1" ht="18" x14ac:dyDescent="0.3">
      <c r="A88" s="25" t="s">
        <v>24</v>
      </c>
      <c r="B88" s="26" t="s">
        <v>102</v>
      </c>
      <c r="C88" s="27" t="s">
        <v>17</v>
      </c>
      <c r="D88" s="28">
        <f t="shared" si="23"/>
        <v>140.25661081585699</v>
      </c>
      <c r="E88" s="48">
        <f t="shared" si="23"/>
        <v>77.195370948660127</v>
      </c>
      <c r="F88" s="48">
        <f t="shared" si="23"/>
        <v>80.283185786606595</v>
      </c>
      <c r="G88" s="24"/>
      <c r="H88" s="24"/>
      <c r="I88" s="24"/>
    </row>
    <row r="89" spans="1:9" s="24" customFormat="1" ht="18" x14ac:dyDescent="0.3">
      <c r="A89" s="20" t="s">
        <v>103</v>
      </c>
      <c r="B89" s="21" t="s">
        <v>104</v>
      </c>
      <c r="C89" s="22" t="s">
        <v>17</v>
      </c>
      <c r="D89" s="28">
        <f>SUM(D90:D93)</f>
        <v>675.69800000000509</v>
      </c>
      <c r="E89" s="28">
        <f>SUM(E90:E93)</f>
        <v>3.5521976806352029</v>
      </c>
      <c r="F89" s="28">
        <f>SUM(F90:F93)</f>
        <v>12.51410869137942</v>
      </c>
    </row>
    <row r="90" spans="1:9" s="10" customFormat="1" ht="18" x14ac:dyDescent="0.3">
      <c r="A90" s="25" t="s">
        <v>79</v>
      </c>
      <c r="B90" s="34" t="s">
        <v>105</v>
      </c>
      <c r="C90" s="27" t="s">
        <v>17</v>
      </c>
      <c r="D90" s="28"/>
      <c r="E90" s="48"/>
      <c r="F90" s="48"/>
      <c r="G90" s="24"/>
      <c r="H90" s="24"/>
      <c r="I90" s="24"/>
    </row>
    <row r="91" spans="1:9" s="10" customFormat="1" ht="18" x14ac:dyDescent="0.3">
      <c r="A91" s="25" t="s">
        <v>39</v>
      </c>
      <c r="B91" s="34" t="s">
        <v>106</v>
      </c>
      <c r="C91" s="27" t="s">
        <v>17</v>
      </c>
      <c r="D91" s="28">
        <v>0</v>
      </c>
      <c r="E91" s="48">
        <v>0</v>
      </c>
      <c r="F91" s="48">
        <v>0</v>
      </c>
      <c r="G91" s="24"/>
      <c r="H91" s="24"/>
      <c r="I91" s="24"/>
    </row>
    <row r="92" spans="1:9" s="10" customFormat="1" ht="18" x14ac:dyDescent="0.3">
      <c r="A92" s="25" t="s">
        <v>49</v>
      </c>
      <c r="B92" s="34" t="s">
        <v>107</v>
      </c>
      <c r="C92" s="27" t="s">
        <v>17</v>
      </c>
      <c r="D92" s="28">
        <v>0</v>
      </c>
      <c r="E92" s="48">
        <v>0</v>
      </c>
      <c r="F92" s="48">
        <v>0</v>
      </c>
      <c r="G92" s="24"/>
      <c r="H92" s="24"/>
      <c r="I92" s="24"/>
    </row>
    <row r="93" spans="1:9" s="10" customFormat="1" ht="18" customHeight="1" x14ac:dyDescent="0.3">
      <c r="A93" s="25" t="s">
        <v>51</v>
      </c>
      <c r="B93" s="34" t="s">
        <v>108</v>
      </c>
      <c r="C93" s="27" t="s">
        <v>17</v>
      </c>
      <c r="D93" s="28">
        <v>675.69800000000509</v>
      </c>
      <c r="E93" s="48">
        <v>3.5521976806352029</v>
      </c>
      <c r="F93" s="48">
        <v>12.51410869137942</v>
      </c>
      <c r="G93" s="24"/>
      <c r="H93" s="24"/>
      <c r="I93" s="24"/>
    </row>
    <row r="94" spans="1:9" s="24" customFormat="1" ht="34.799999999999997" x14ac:dyDescent="0.3">
      <c r="A94" s="22">
        <v>1</v>
      </c>
      <c r="B94" s="21" t="s">
        <v>109</v>
      </c>
      <c r="C94" s="22" t="s">
        <v>17</v>
      </c>
      <c r="D94" s="28">
        <f t="shared" ref="D94:F94" si="24">SUM(D95,D98)</f>
        <v>45187.236999999994</v>
      </c>
      <c r="E94" s="28">
        <f t="shared" si="24"/>
        <v>50058.821579999996</v>
      </c>
      <c r="F94" s="28">
        <f t="shared" si="24"/>
        <v>52061.174443200005</v>
      </c>
    </row>
    <row r="95" spans="1:9" s="10" customFormat="1" ht="53.25" customHeight="1" x14ac:dyDescent="0.3">
      <c r="A95" s="38" t="s">
        <v>18</v>
      </c>
      <c r="B95" s="26" t="s">
        <v>110</v>
      </c>
      <c r="C95" s="38" t="s">
        <v>17</v>
      </c>
      <c r="D95" s="28">
        <f t="shared" ref="D95:F95" si="25">SUM(D96:D97)</f>
        <v>40109.896999999997</v>
      </c>
      <c r="E95" s="28">
        <f t="shared" si="25"/>
        <v>45247.585149999999</v>
      </c>
      <c r="F95" s="28">
        <f t="shared" si="25"/>
        <v>47057.488556000004</v>
      </c>
      <c r="G95" s="24"/>
      <c r="H95" s="24"/>
      <c r="I95" s="24"/>
    </row>
    <row r="96" spans="1:9" s="10" customFormat="1" ht="18" x14ac:dyDescent="0.3">
      <c r="A96" s="39" t="s">
        <v>20</v>
      </c>
      <c r="B96" s="40" t="s">
        <v>21</v>
      </c>
      <c r="C96" s="38" t="s">
        <v>17</v>
      </c>
      <c r="D96" s="28">
        <v>40109.896999999997</v>
      </c>
      <c r="E96" s="28">
        <v>45247.585149999999</v>
      </c>
      <c r="F96" s="28">
        <f>E96*1.04</f>
        <v>47057.488556000004</v>
      </c>
      <c r="G96" s="24"/>
      <c r="H96" s="24"/>
      <c r="I96" s="24"/>
    </row>
    <row r="97" spans="1:9" s="10" customFormat="1" ht="18" x14ac:dyDescent="0.3">
      <c r="A97" s="39" t="s">
        <v>22</v>
      </c>
      <c r="B97" s="40" t="s">
        <v>23</v>
      </c>
      <c r="C97" s="38" t="s">
        <v>17</v>
      </c>
      <c r="D97" s="28"/>
      <c r="E97" s="28"/>
      <c r="F97" s="28"/>
      <c r="G97" s="24"/>
      <c r="H97" s="24"/>
      <c r="I97" s="24"/>
    </row>
    <row r="98" spans="1:9" s="10" customFormat="1" ht="18" x14ac:dyDescent="0.3">
      <c r="A98" s="38" t="s">
        <v>24</v>
      </c>
      <c r="B98" s="26" t="s">
        <v>111</v>
      </c>
      <c r="C98" s="38" t="s">
        <v>17</v>
      </c>
      <c r="D98" s="28">
        <v>5077.34</v>
      </c>
      <c r="E98" s="28">
        <v>4811.2364299999999</v>
      </c>
      <c r="F98" s="28">
        <f>E98*1.04</f>
        <v>5003.6858872000003</v>
      </c>
      <c r="G98" s="24"/>
      <c r="H98" s="24"/>
      <c r="I98" s="24"/>
    </row>
    <row r="99" spans="1:9" s="24" customFormat="1" ht="45.75" customHeight="1" x14ac:dyDescent="0.3">
      <c r="A99" s="22">
        <v>2</v>
      </c>
      <c r="B99" s="21" t="s">
        <v>112</v>
      </c>
      <c r="C99" s="22" t="s">
        <v>17</v>
      </c>
      <c r="D99" s="28">
        <f t="shared" ref="D99:F99" si="26">SUM(D100:D101,D104:D110)</f>
        <v>44141.697999999997</v>
      </c>
      <c r="E99" s="28">
        <f t="shared" si="26"/>
        <v>49993.706769999997</v>
      </c>
      <c r="F99" s="28">
        <f t="shared" si="26"/>
        <v>51993.4550408</v>
      </c>
    </row>
    <row r="100" spans="1:9" s="24" customFormat="1" ht="18" x14ac:dyDescent="0.3">
      <c r="A100" s="33" t="s">
        <v>41</v>
      </c>
      <c r="B100" s="26" t="s">
        <v>113</v>
      </c>
      <c r="C100" s="38" t="s">
        <v>17</v>
      </c>
      <c r="D100" s="28"/>
      <c r="E100" s="28"/>
      <c r="F100" s="28"/>
    </row>
    <row r="101" spans="1:9" s="24" customFormat="1" ht="18" x14ac:dyDescent="0.3">
      <c r="A101" s="33" t="s">
        <v>43</v>
      </c>
      <c r="B101" s="26" t="s">
        <v>114</v>
      </c>
      <c r="C101" s="38" t="s">
        <v>17</v>
      </c>
      <c r="D101" s="28">
        <v>28154.888999999999</v>
      </c>
      <c r="E101" s="28">
        <v>32648.493610000001</v>
      </c>
      <c r="F101" s="28">
        <f>E101*1.04</f>
        <v>33954.433354400004</v>
      </c>
    </row>
    <row r="102" spans="1:9" s="24" customFormat="1" ht="18" x14ac:dyDescent="0.3">
      <c r="A102" s="33" t="s">
        <v>115</v>
      </c>
      <c r="B102" s="26" t="s">
        <v>116</v>
      </c>
      <c r="C102" s="38" t="s">
        <v>17</v>
      </c>
      <c r="D102" s="28">
        <v>28154.888999999999</v>
      </c>
      <c r="E102" s="28">
        <v>32648.493610000001</v>
      </c>
      <c r="F102" s="28">
        <f>E102*1.04</f>
        <v>33954.433354400004</v>
      </c>
    </row>
    <row r="103" spans="1:9" s="24" customFormat="1" ht="18" x14ac:dyDescent="0.3">
      <c r="A103" s="33" t="s">
        <v>117</v>
      </c>
      <c r="B103" s="26" t="s">
        <v>118</v>
      </c>
      <c r="C103" s="38" t="s">
        <v>17</v>
      </c>
      <c r="D103" s="28"/>
      <c r="E103" s="28"/>
      <c r="F103" s="28"/>
    </row>
    <row r="104" spans="1:9" s="24" customFormat="1" ht="18" x14ac:dyDescent="0.3">
      <c r="A104" s="33" t="s">
        <v>45</v>
      </c>
      <c r="B104" s="26" t="s">
        <v>119</v>
      </c>
      <c r="C104" s="38" t="s">
        <v>17</v>
      </c>
      <c r="D104" s="28"/>
      <c r="E104" s="28"/>
      <c r="F104" s="28"/>
    </row>
    <row r="105" spans="1:9" s="24" customFormat="1" ht="18" x14ac:dyDescent="0.3">
      <c r="A105" s="33" t="s">
        <v>47</v>
      </c>
      <c r="B105" s="26" t="s">
        <v>120</v>
      </c>
      <c r="C105" s="38" t="s">
        <v>17</v>
      </c>
      <c r="D105" s="28"/>
      <c r="E105" s="28"/>
      <c r="F105" s="28"/>
    </row>
    <row r="106" spans="1:9" s="24" customFormat="1" ht="18" x14ac:dyDescent="0.3">
      <c r="A106" s="33" t="s">
        <v>121</v>
      </c>
      <c r="B106" s="26" t="s">
        <v>122</v>
      </c>
      <c r="C106" s="38" t="s">
        <v>17</v>
      </c>
      <c r="D106" s="28">
        <v>13668.093999999997</v>
      </c>
      <c r="E106" s="28">
        <v>14824.880389999997</v>
      </c>
      <c r="F106" s="28">
        <f>E106*1.04</f>
        <v>15417.875605599997</v>
      </c>
    </row>
    <row r="107" spans="1:9" s="24" customFormat="1" ht="18" x14ac:dyDescent="0.3">
      <c r="A107" s="33" t="s">
        <v>123</v>
      </c>
      <c r="B107" s="26" t="s">
        <v>124</v>
      </c>
      <c r="C107" s="38" t="s">
        <v>17</v>
      </c>
      <c r="D107" s="28"/>
      <c r="E107" s="28"/>
      <c r="F107" s="28"/>
    </row>
    <row r="108" spans="1:9" s="24" customFormat="1" ht="18" x14ac:dyDescent="0.3">
      <c r="A108" s="33" t="s">
        <v>125</v>
      </c>
      <c r="B108" s="26" t="s">
        <v>126</v>
      </c>
      <c r="C108" s="38" t="s">
        <v>17</v>
      </c>
      <c r="D108" s="28">
        <v>1301.7349999999999</v>
      </c>
      <c r="E108" s="28">
        <v>1592.5875799999999</v>
      </c>
      <c r="F108" s="28">
        <f>E108*1.04</f>
        <v>1656.2910832</v>
      </c>
    </row>
    <row r="109" spans="1:9" s="24" customFormat="1" ht="18" x14ac:dyDescent="0.3">
      <c r="A109" s="33" t="s">
        <v>127</v>
      </c>
      <c r="B109" s="26" t="s">
        <v>128</v>
      </c>
      <c r="C109" s="38" t="s">
        <v>17</v>
      </c>
      <c r="D109" s="28">
        <v>373.97399999999999</v>
      </c>
      <c r="E109" s="28">
        <v>460.27631000000002</v>
      </c>
      <c r="F109" s="28">
        <f>E109*1.04</f>
        <v>478.68736240000004</v>
      </c>
    </row>
    <row r="110" spans="1:9" s="24" customFormat="1" ht="18" x14ac:dyDescent="0.3">
      <c r="A110" s="33" t="s">
        <v>129</v>
      </c>
      <c r="B110" s="26" t="s">
        <v>130</v>
      </c>
      <c r="C110" s="38" t="s">
        <v>17</v>
      </c>
      <c r="D110" s="28">
        <v>643.00599999999997</v>
      </c>
      <c r="E110" s="28">
        <v>467.46887999999996</v>
      </c>
      <c r="F110" s="28">
        <f>E110*1.04</f>
        <v>486.16763519999995</v>
      </c>
    </row>
    <row r="111" spans="1:9" s="24" customFormat="1" ht="42" customHeight="1" x14ac:dyDescent="0.3">
      <c r="A111" s="41" t="s">
        <v>49</v>
      </c>
      <c r="B111" s="21" t="s">
        <v>131</v>
      </c>
      <c r="C111" s="22" t="s">
        <v>17</v>
      </c>
      <c r="D111" s="28">
        <f t="shared" ref="D111:F111" si="27">SUM(D112:D113,D116)</f>
        <v>0</v>
      </c>
      <c r="E111" s="28">
        <f t="shared" si="27"/>
        <v>5.2366200000000003</v>
      </c>
      <c r="F111" s="28">
        <f t="shared" si="27"/>
        <v>5.4460848000000004</v>
      </c>
    </row>
    <row r="112" spans="1:9" s="24" customFormat="1" ht="18" x14ac:dyDescent="0.3">
      <c r="A112" s="33" t="s">
        <v>132</v>
      </c>
      <c r="B112" s="26" t="s">
        <v>133</v>
      </c>
      <c r="C112" s="38" t="s">
        <v>17</v>
      </c>
      <c r="D112" s="28">
        <v>0</v>
      </c>
      <c r="E112" s="28">
        <v>0</v>
      </c>
      <c r="F112" s="28">
        <v>0</v>
      </c>
    </row>
    <row r="113" spans="1:9" s="24" customFormat="1" ht="36" x14ac:dyDescent="0.3">
      <c r="A113" s="33" t="s">
        <v>134</v>
      </c>
      <c r="B113" s="26" t="s">
        <v>135</v>
      </c>
      <c r="C113" s="38" t="s">
        <v>17</v>
      </c>
      <c r="D113" s="28"/>
      <c r="E113" s="28"/>
      <c r="F113" s="28"/>
    </row>
    <row r="114" spans="1:9" s="24" customFormat="1" ht="36" x14ac:dyDescent="0.3">
      <c r="A114" s="41"/>
      <c r="B114" s="26" t="s">
        <v>136</v>
      </c>
      <c r="C114" s="38" t="s">
        <v>17</v>
      </c>
      <c r="D114" s="28"/>
      <c r="E114" s="28"/>
      <c r="F114" s="28"/>
    </row>
    <row r="115" spans="1:9" s="24" customFormat="1" ht="18" x14ac:dyDescent="0.3">
      <c r="A115" s="33"/>
      <c r="B115" s="26" t="s">
        <v>137</v>
      </c>
      <c r="C115" s="38" t="s">
        <v>17</v>
      </c>
      <c r="D115" s="28"/>
      <c r="E115" s="28"/>
      <c r="F115" s="28"/>
    </row>
    <row r="116" spans="1:9" s="24" customFormat="1" ht="18" x14ac:dyDescent="0.3">
      <c r="A116" s="33" t="s">
        <v>138</v>
      </c>
      <c r="B116" s="26" t="s">
        <v>139</v>
      </c>
      <c r="C116" s="38" t="s">
        <v>17</v>
      </c>
      <c r="D116" s="28">
        <v>0</v>
      </c>
      <c r="E116" s="28">
        <v>5.2366200000000003</v>
      </c>
      <c r="F116" s="28">
        <f>E116*1.04</f>
        <v>5.4460848000000004</v>
      </c>
    </row>
    <row r="117" spans="1:9" s="24" customFormat="1" ht="34.799999999999997" x14ac:dyDescent="0.3">
      <c r="A117" s="41" t="s">
        <v>51</v>
      </c>
      <c r="B117" s="21" t="s">
        <v>140</v>
      </c>
      <c r="C117" s="22" t="s">
        <v>17</v>
      </c>
      <c r="D117" s="28">
        <f t="shared" ref="D117:F117" si="28">SUM(D118,D125:D126)</f>
        <v>261.30399999999997</v>
      </c>
      <c r="E117" s="28">
        <f t="shared" si="28"/>
        <v>413.29381999999998</v>
      </c>
      <c r="F117" s="28">
        <f t="shared" si="28"/>
        <v>429.82557280000003</v>
      </c>
    </row>
    <row r="118" spans="1:9" s="10" customFormat="1" ht="18" x14ac:dyDescent="0.3">
      <c r="A118" s="33" t="s">
        <v>141</v>
      </c>
      <c r="B118" s="26" t="s">
        <v>142</v>
      </c>
      <c r="C118" s="38" t="s">
        <v>17</v>
      </c>
      <c r="D118" s="28">
        <f t="shared" ref="D118:F118" si="29">SUM(D119:D124)</f>
        <v>261.30399999999997</v>
      </c>
      <c r="E118" s="28">
        <f t="shared" si="29"/>
        <v>295.63560000000001</v>
      </c>
      <c r="F118" s="28">
        <f t="shared" si="29"/>
        <v>307.46102400000001</v>
      </c>
      <c r="G118" s="24"/>
      <c r="H118" s="24"/>
      <c r="I118" s="24"/>
    </row>
    <row r="119" spans="1:9" s="10" customFormat="1" ht="18" x14ac:dyDescent="0.3">
      <c r="A119" s="33" t="s">
        <v>143</v>
      </c>
      <c r="B119" s="26" t="s">
        <v>144</v>
      </c>
      <c r="C119" s="38" t="s">
        <v>17</v>
      </c>
      <c r="D119" s="28"/>
      <c r="E119" s="28"/>
      <c r="F119" s="28"/>
      <c r="G119" s="24"/>
      <c r="H119" s="24"/>
      <c r="I119" s="24"/>
    </row>
    <row r="120" spans="1:9" s="10" customFormat="1" ht="18" x14ac:dyDescent="0.3">
      <c r="A120" s="33" t="s">
        <v>145</v>
      </c>
      <c r="B120" s="26" t="s">
        <v>146</v>
      </c>
      <c r="C120" s="38" t="s">
        <v>17</v>
      </c>
      <c r="D120" s="28">
        <v>261.30399999999997</v>
      </c>
      <c r="E120" s="28">
        <v>295.63560000000001</v>
      </c>
      <c r="F120" s="28">
        <f>E120*1.04</f>
        <v>307.46102400000001</v>
      </c>
      <c r="G120" s="24"/>
      <c r="H120" s="24"/>
      <c r="I120" s="24"/>
    </row>
    <row r="121" spans="1:9" s="10" customFormat="1" ht="18" x14ac:dyDescent="0.3">
      <c r="A121" s="33" t="s">
        <v>147</v>
      </c>
      <c r="B121" s="26" t="s">
        <v>148</v>
      </c>
      <c r="C121" s="38" t="s">
        <v>17</v>
      </c>
      <c r="D121" s="28"/>
      <c r="E121" s="28"/>
      <c r="F121" s="28"/>
      <c r="G121" s="24"/>
      <c r="H121" s="24"/>
      <c r="I121" s="24"/>
    </row>
    <row r="122" spans="1:9" s="10" customFormat="1" ht="18" x14ac:dyDescent="0.3">
      <c r="A122" s="33" t="s">
        <v>149</v>
      </c>
      <c r="B122" s="26" t="s">
        <v>150</v>
      </c>
      <c r="C122" s="38" t="s">
        <v>17</v>
      </c>
      <c r="D122" s="28"/>
      <c r="E122" s="28"/>
      <c r="F122" s="28"/>
      <c r="G122" s="24"/>
      <c r="H122" s="24"/>
      <c r="I122" s="24"/>
    </row>
    <row r="123" spans="1:9" s="10" customFormat="1" ht="18" x14ac:dyDescent="0.3">
      <c r="A123" s="33" t="s">
        <v>151</v>
      </c>
      <c r="B123" s="26" t="s">
        <v>152</v>
      </c>
      <c r="C123" s="38" t="s">
        <v>17</v>
      </c>
      <c r="D123" s="28"/>
      <c r="E123" s="28"/>
      <c r="F123" s="28"/>
      <c r="G123" s="24"/>
      <c r="H123" s="24"/>
      <c r="I123" s="24"/>
    </row>
    <row r="124" spans="1:9" s="10" customFormat="1" ht="18" x14ac:dyDescent="0.3">
      <c r="A124" s="33" t="s">
        <v>153</v>
      </c>
      <c r="B124" s="26" t="s">
        <v>154</v>
      </c>
      <c r="C124" s="38" t="s">
        <v>17</v>
      </c>
      <c r="D124" s="28"/>
      <c r="E124" s="28"/>
      <c r="F124" s="28"/>
      <c r="G124" s="24"/>
      <c r="H124" s="24"/>
      <c r="I124" s="24"/>
    </row>
    <row r="125" spans="1:9" s="10" customFormat="1" ht="18" x14ac:dyDescent="0.3">
      <c r="A125" s="33" t="s">
        <v>155</v>
      </c>
      <c r="B125" s="26" t="s">
        <v>156</v>
      </c>
      <c r="C125" s="38" t="s">
        <v>17</v>
      </c>
      <c r="D125" s="28"/>
      <c r="E125" s="28"/>
      <c r="F125" s="28"/>
      <c r="G125" s="24"/>
      <c r="H125" s="24"/>
      <c r="I125" s="24"/>
    </row>
    <row r="126" spans="1:9" s="10" customFormat="1" ht="18" x14ac:dyDescent="0.3">
      <c r="A126" s="33" t="s">
        <v>157</v>
      </c>
      <c r="B126" s="26" t="s">
        <v>158</v>
      </c>
      <c r="C126" s="38" t="s">
        <v>17</v>
      </c>
      <c r="D126" s="28"/>
      <c r="E126" s="28">
        <v>117.65822</v>
      </c>
      <c r="F126" s="28">
        <f>E126*1.04</f>
        <v>122.36454880000001</v>
      </c>
      <c r="G126" s="24"/>
      <c r="H126" s="24"/>
      <c r="I126" s="24"/>
    </row>
    <row r="127" spans="1:9" s="24" customFormat="1" ht="18" x14ac:dyDescent="0.3">
      <c r="A127" s="41" t="s">
        <v>53</v>
      </c>
      <c r="B127" s="21" t="s">
        <v>159</v>
      </c>
      <c r="C127" s="22" t="s">
        <v>17</v>
      </c>
      <c r="D127" s="28">
        <f t="shared" ref="D127:F127" si="30">SUM(D128:D129,D132:D135)</f>
        <v>0</v>
      </c>
      <c r="E127" s="28">
        <f t="shared" si="30"/>
        <v>780</v>
      </c>
      <c r="F127" s="28">
        <f t="shared" si="30"/>
        <v>0</v>
      </c>
    </row>
    <row r="128" spans="1:9" s="10" customFormat="1" ht="18" x14ac:dyDescent="0.3">
      <c r="A128" s="33" t="s">
        <v>55</v>
      </c>
      <c r="B128" s="26" t="s">
        <v>160</v>
      </c>
      <c r="C128" s="38" t="s">
        <v>17</v>
      </c>
      <c r="D128" s="28"/>
      <c r="E128" s="28"/>
      <c r="F128" s="28"/>
      <c r="G128" s="24"/>
      <c r="H128" s="24"/>
      <c r="I128" s="24"/>
    </row>
    <row r="129" spans="1:9" s="10" customFormat="1" ht="18" x14ac:dyDescent="0.3">
      <c r="A129" s="33" t="s">
        <v>57</v>
      </c>
      <c r="B129" s="26" t="s">
        <v>161</v>
      </c>
      <c r="C129" s="38" t="s">
        <v>17</v>
      </c>
      <c r="D129" s="28">
        <v>0</v>
      </c>
      <c r="E129" s="28">
        <v>780</v>
      </c>
      <c r="F129" s="28">
        <v>0</v>
      </c>
      <c r="G129" s="24"/>
      <c r="H129" s="24"/>
      <c r="I129" s="24"/>
    </row>
    <row r="130" spans="1:9" s="10" customFormat="1" ht="18" x14ac:dyDescent="0.3">
      <c r="A130" s="33"/>
      <c r="B130" s="42" t="s">
        <v>162</v>
      </c>
      <c r="C130" s="38" t="s">
        <v>17</v>
      </c>
      <c r="D130" s="28">
        <v>0</v>
      </c>
      <c r="E130" s="28">
        <v>0</v>
      </c>
      <c r="F130" s="28">
        <v>0</v>
      </c>
      <c r="G130" s="24"/>
      <c r="H130" s="24"/>
      <c r="I130" s="24"/>
    </row>
    <row r="131" spans="1:9" s="10" customFormat="1" ht="18" x14ac:dyDescent="0.3">
      <c r="A131" s="33"/>
      <c r="B131" s="42" t="s">
        <v>163</v>
      </c>
      <c r="C131" s="38" t="s">
        <v>17</v>
      </c>
      <c r="D131" s="28">
        <v>0</v>
      </c>
      <c r="E131" s="28">
        <v>780</v>
      </c>
      <c r="F131" s="28">
        <v>0</v>
      </c>
      <c r="G131" s="24"/>
      <c r="H131" s="24"/>
      <c r="I131" s="24"/>
    </row>
    <row r="132" spans="1:9" s="10" customFormat="1" ht="18" x14ac:dyDescent="0.3">
      <c r="A132" s="33" t="s">
        <v>164</v>
      </c>
      <c r="B132" s="26" t="s">
        <v>160</v>
      </c>
      <c r="C132" s="38" t="s">
        <v>17</v>
      </c>
      <c r="D132" s="28"/>
      <c r="E132" s="28"/>
      <c r="F132" s="28"/>
      <c r="G132" s="24"/>
      <c r="H132" s="24"/>
      <c r="I132" s="24"/>
    </row>
    <row r="133" spans="1:9" s="10" customFormat="1" ht="18" x14ac:dyDescent="0.3">
      <c r="A133" s="33" t="s">
        <v>165</v>
      </c>
      <c r="B133" s="26" t="s">
        <v>166</v>
      </c>
      <c r="C133" s="38" t="s">
        <v>17</v>
      </c>
      <c r="D133" s="28"/>
      <c r="E133" s="28"/>
      <c r="F133" s="28"/>
      <c r="G133" s="24"/>
      <c r="H133" s="24"/>
      <c r="I133" s="24"/>
    </row>
    <row r="134" spans="1:9" s="10" customFormat="1" ht="36" x14ac:dyDescent="0.3">
      <c r="A134" s="33" t="s">
        <v>167</v>
      </c>
      <c r="B134" s="26" t="s">
        <v>168</v>
      </c>
      <c r="C134" s="38" t="s">
        <v>17</v>
      </c>
      <c r="D134" s="28"/>
      <c r="E134" s="28"/>
      <c r="F134" s="28"/>
      <c r="G134" s="24"/>
      <c r="H134" s="24"/>
      <c r="I134" s="24"/>
    </row>
    <row r="135" spans="1:9" s="10" customFormat="1" ht="18" x14ac:dyDescent="0.3">
      <c r="A135" s="33" t="s">
        <v>169</v>
      </c>
      <c r="B135" s="26" t="s">
        <v>170</v>
      </c>
      <c r="C135" s="38" t="s">
        <v>17</v>
      </c>
      <c r="D135" s="28"/>
      <c r="E135" s="28"/>
      <c r="F135" s="28"/>
      <c r="G135" s="24"/>
      <c r="H135" s="24"/>
      <c r="I135" s="24"/>
    </row>
    <row r="136" spans="1:9" s="24" customFormat="1" ht="18" x14ac:dyDescent="0.3">
      <c r="A136" s="41" t="s">
        <v>59</v>
      </c>
      <c r="B136" s="21" t="s">
        <v>171</v>
      </c>
      <c r="C136" s="22" t="s">
        <v>17</v>
      </c>
      <c r="D136" s="28">
        <f t="shared" ref="D136:F136" si="31">SUM(D137,D141:D143)</f>
        <v>0</v>
      </c>
      <c r="E136" s="28">
        <f t="shared" si="31"/>
        <v>801.62013999999999</v>
      </c>
      <c r="F136" s="28">
        <f t="shared" si="31"/>
        <v>22.4849456</v>
      </c>
    </row>
    <row r="137" spans="1:9" s="24" customFormat="1" ht="18" x14ac:dyDescent="0.3">
      <c r="A137" s="33" t="s">
        <v>61</v>
      </c>
      <c r="B137" s="26" t="s">
        <v>172</v>
      </c>
      <c r="C137" s="38" t="s">
        <v>17</v>
      </c>
      <c r="D137" s="28">
        <v>0</v>
      </c>
      <c r="E137" s="28">
        <v>780</v>
      </c>
      <c r="F137" s="28">
        <v>0</v>
      </c>
    </row>
    <row r="138" spans="1:9" s="24" customFormat="1" ht="18" x14ac:dyDescent="0.3">
      <c r="A138" s="33" t="s">
        <v>63</v>
      </c>
      <c r="B138" s="42" t="s">
        <v>162</v>
      </c>
      <c r="C138" s="38" t="s">
        <v>17</v>
      </c>
      <c r="D138" s="28">
        <v>0</v>
      </c>
      <c r="E138" s="28">
        <v>0</v>
      </c>
      <c r="F138" s="28">
        <v>0</v>
      </c>
    </row>
    <row r="139" spans="1:9" s="24" customFormat="1" ht="18" x14ac:dyDescent="0.3">
      <c r="A139" s="33"/>
      <c r="B139" s="42" t="s">
        <v>163</v>
      </c>
      <c r="C139" s="38" t="s">
        <v>17</v>
      </c>
      <c r="D139" s="28">
        <v>0</v>
      </c>
      <c r="E139" s="28">
        <v>780</v>
      </c>
      <c r="F139" s="28">
        <v>0</v>
      </c>
    </row>
    <row r="140" spans="1:9" s="24" customFormat="1" ht="18" x14ac:dyDescent="0.3">
      <c r="A140" s="33"/>
      <c r="B140" s="42" t="s">
        <v>163</v>
      </c>
      <c r="C140" s="38" t="s">
        <v>17</v>
      </c>
      <c r="D140" s="28"/>
      <c r="E140" s="28"/>
      <c r="F140" s="28"/>
    </row>
    <row r="141" spans="1:9" s="24" customFormat="1" ht="18" x14ac:dyDescent="0.3">
      <c r="A141" s="33" t="s">
        <v>65</v>
      </c>
      <c r="B141" s="26" t="s">
        <v>173</v>
      </c>
      <c r="C141" s="38" t="s">
        <v>17</v>
      </c>
      <c r="D141" s="28"/>
      <c r="E141" s="28"/>
      <c r="F141" s="28"/>
    </row>
    <row r="142" spans="1:9" s="24" customFormat="1" ht="18" x14ac:dyDescent="0.3">
      <c r="A142" s="33" t="s">
        <v>67</v>
      </c>
      <c r="B142" s="26" t="s">
        <v>107</v>
      </c>
      <c r="C142" s="38" t="s">
        <v>17</v>
      </c>
      <c r="D142" s="28">
        <v>0</v>
      </c>
      <c r="E142" s="28">
        <v>0</v>
      </c>
      <c r="F142" s="28">
        <v>0</v>
      </c>
    </row>
    <row r="143" spans="1:9" s="24" customFormat="1" ht="18" x14ac:dyDescent="0.3">
      <c r="A143" s="33" t="s">
        <v>174</v>
      </c>
      <c r="B143" s="26" t="s">
        <v>175</v>
      </c>
      <c r="C143" s="38" t="s">
        <v>17</v>
      </c>
      <c r="D143" s="28">
        <v>0</v>
      </c>
      <c r="E143" s="28">
        <v>21.620139999999999</v>
      </c>
      <c r="F143" s="28">
        <f>E143*1.04</f>
        <v>22.4849456</v>
      </c>
    </row>
    <row r="144" spans="1:9" s="10" customFormat="1" ht="34.799999999999997" x14ac:dyDescent="0.3">
      <c r="A144" s="41" t="s">
        <v>176</v>
      </c>
      <c r="B144" s="21" t="s">
        <v>177</v>
      </c>
      <c r="C144" s="22" t="s">
        <v>17</v>
      </c>
      <c r="D144" s="28">
        <f t="shared" ref="D144:F144" si="32">SUM(D145,D148)</f>
        <v>1045.538999999997</v>
      </c>
      <c r="E144" s="28">
        <f t="shared" si="32"/>
        <v>65.114809999999125</v>
      </c>
      <c r="F144" s="28">
        <f t="shared" si="32"/>
        <v>67.719402400005492</v>
      </c>
      <c r="G144" s="24"/>
      <c r="H144" s="24"/>
      <c r="I144" s="24"/>
    </row>
    <row r="145" spans="1:9" s="10" customFormat="1" ht="36" x14ac:dyDescent="0.3">
      <c r="A145" s="33" t="s">
        <v>178</v>
      </c>
      <c r="B145" s="26" t="s">
        <v>179</v>
      </c>
      <c r="C145" s="38" t="s">
        <v>17</v>
      </c>
      <c r="D145" s="28">
        <f t="shared" ref="D145:F145" si="33">SUM(D146:D147)</f>
        <v>1045.538999999997</v>
      </c>
      <c r="E145" s="28">
        <f t="shared" si="33"/>
        <v>65.114809999999125</v>
      </c>
      <c r="F145" s="28">
        <f t="shared" si="33"/>
        <v>67.719402400005492</v>
      </c>
      <c r="G145" s="24"/>
      <c r="H145" s="24"/>
      <c r="I145" s="24"/>
    </row>
    <row r="146" spans="1:9" s="10" customFormat="1" ht="18" x14ac:dyDescent="0.3">
      <c r="A146" s="33"/>
      <c r="B146" s="40" t="s">
        <v>180</v>
      </c>
      <c r="C146" s="38" t="s">
        <v>17</v>
      </c>
      <c r="D146" s="28">
        <f>D94-D99-D148</f>
        <v>1045.538999999997</v>
      </c>
      <c r="E146" s="28">
        <f>E94-E99-E148</f>
        <v>65.114809999999125</v>
      </c>
      <c r="F146" s="28">
        <f>F94-F99-F148</f>
        <v>67.719402400005492</v>
      </c>
      <c r="G146" s="24"/>
      <c r="H146" s="24"/>
      <c r="I146" s="24"/>
    </row>
    <row r="147" spans="1:9" s="10" customFormat="1" ht="18" x14ac:dyDescent="0.3">
      <c r="A147" s="33"/>
      <c r="B147" s="40" t="s">
        <v>23</v>
      </c>
      <c r="C147" s="38" t="s">
        <v>17</v>
      </c>
      <c r="D147" s="28"/>
      <c r="E147" s="28"/>
      <c r="F147" s="28"/>
      <c r="G147" s="24"/>
      <c r="H147" s="24"/>
      <c r="I147" s="24"/>
    </row>
    <row r="148" spans="1:9" s="10" customFormat="1" ht="18" x14ac:dyDescent="0.3">
      <c r="A148" s="33" t="s">
        <v>181</v>
      </c>
      <c r="B148" s="26" t="s">
        <v>182</v>
      </c>
      <c r="C148" s="38" t="s">
        <v>17</v>
      </c>
      <c r="D148" s="28">
        <v>0</v>
      </c>
      <c r="E148" s="28">
        <v>0</v>
      </c>
      <c r="F148" s="28">
        <v>0</v>
      </c>
      <c r="G148" s="24"/>
      <c r="H148" s="24"/>
      <c r="I148" s="24"/>
    </row>
    <row r="149" spans="1:9" s="10" customFormat="1" ht="34.799999999999997" x14ac:dyDescent="0.3">
      <c r="A149" s="33" t="s">
        <v>183</v>
      </c>
      <c r="B149" s="21" t="s">
        <v>184</v>
      </c>
      <c r="C149" s="22" t="s">
        <v>17</v>
      </c>
      <c r="D149" s="28">
        <f t="shared" ref="D149:F149" si="34">SUM(D150:D151)</f>
        <v>-261.30399999999997</v>
      </c>
      <c r="E149" s="28">
        <f t="shared" si="34"/>
        <v>-408.05719999999997</v>
      </c>
      <c r="F149" s="28">
        <f t="shared" si="34"/>
        <v>-424.37948800000004</v>
      </c>
      <c r="G149" s="24"/>
      <c r="H149" s="24"/>
      <c r="I149" s="24"/>
    </row>
    <row r="150" spans="1:9" s="10" customFormat="1" ht="36" x14ac:dyDescent="0.3">
      <c r="A150" s="33" t="s">
        <v>185</v>
      </c>
      <c r="B150" s="26" t="s">
        <v>186</v>
      </c>
      <c r="C150" s="38" t="s">
        <v>17</v>
      </c>
      <c r="D150" s="28">
        <f t="shared" ref="D150:F150" si="35">D111-D117</f>
        <v>-261.30399999999997</v>
      </c>
      <c r="E150" s="28">
        <f t="shared" si="35"/>
        <v>-408.05719999999997</v>
      </c>
      <c r="F150" s="28">
        <f t="shared" si="35"/>
        <v>-424.37948800000004</v>
      </c>
      <c r="G150" s="24"/>
      <c r="H150" s="24"/>
      <c r="I150" s="24"/>
    </row>
    <row r="151" spans="1:9" s="10" customFormat="1" ht="18" x14ac:dyDescent="0.3">
      <c r="A151" s="33" t="s">
        <v>187</v>
      </c>
      <c r="B151" s="26" t="s">
        <v>182</v>
      </c>
      <c r="C151" s="38" t="s">
        <v>17</v>
      </c>
      <c r="D151" s="28"/>
      <c r="E151" s="28"/>
      <c r="F151" s="28"/>
      <c r="G151" s="24"/>
      <c r="H151" s="24"/>
      <c r="I151" s="24"/>
    </row>
    <row r="152" spans="1:9" s="24" customFormat="1" ht="42.75" customHeight="1" x14ac:dyDescent="0.3">
      <c r="A152" s="41" t="s">
        <v>188</v>
      </c>
      <c r="B152" s="21" t="s">
        <v>189</v>
      </c>
      <c r="C152" s="22" t="s">
        <v>17</v>
      </c>
      <c r="D152" s="28">
        <f t="shared" ref="D152:F152" si="36">D127-D136</f>
        <v>0</v>
      </c>
      <c r="E152" s="28">
        <f t="shared" si="36"/>
        <v>-21.620139999999992</v>
      </c>
      <c r="F152" s="28">
        <f t="shared" si="36"/>
        <v>-22.4849456</v>
      </c>
    </row>
    <row r="153" spans="1:9" s="24" customFormat="1" ht="18" x14ac:dyDescent="0.3">
      <c r="A153" s="41" t="s">
        <v>190</v>
      </c>
      <c r="B153" s="21" t="s">
        <v>191</v>
      </c>
      <c r="C153" s="22" t="s">
        <v>17</v>
      </c>
      <c r="D153" s="28"/>
      <c r="E153" s="28"/>
      <c r="F153" s="28"/>
    </row>
    <row r="154" spans="1:9" s="24" customFormat="1" ht="18" x14ac:dyDescent="0.3">
      <c r="A154" s="41" t="s">
        <v>192</v>
      </c>
      <c r="B154" s="21" t="s">
        <v>193</v>
      </c>
      <c r="C154" s="22" t="s">
        <v>17</v>
      </c>
      <c r="D154" s="28">
        <f t="shared" ref="D154:F154" si="37">SUM(D144,D149,D152,D153)</f>
        <v>784.23499999999706</v>
      </c>
      <c r="E154" s="28">
        <f t="shared" si="37"/>
        <v>-364.56253000000083</v>
      </c>
      <c r="F154" s="28">
        <f t="shared" si="37"/>
        <v>-379.14503119999455</v>
      </c>
    </row>
    <row r="155" spans="1:9" s="24" customFormat="1" ht="18" x14ac:dyDescent="0.3">
      <c r="A155" s="41" t="s">
        <v>194</v>
      </c>
      <c r="B155" s="21" t="s">
        <v>195</v>
      </c>
      <c r="C155" s="22" t="s">
        <v>17</v>
      </c>
      <c r="D155" s="28">
        <v>1105.02018</v>
      </c>
      <c r="E155" s="28">
        <f>D156</f>
        <v>1889.2551799999969</v>
      </c>
      <c r="F155" s="28">
        <f>E156</f>
        <v>1524.6926499999961</v>
      </c>
    </row>
    <row r="156" spans="1:9" s="24" customFormat="1" ht="18" x14ac:dyDescent="0.3">
      <c r="A156" s="41" t="s">
        <v>196</v>
      </c>
      <c r="B156" s="21" t="s">
        <v>197</v>
      </c>
      <c r="C156" s="22" t="s">
        <v>17</v>
      </c>
      <c r="D156" s="28">
        <f>D155+D154</f>
        <v>1889.2551799999969</v>
      </c>
      <c r="E156" s="28">
        <f t="shared" ref="E156:F156" si="38">E155+E154</f>
        <v>1524.6926499999961</v>
      </c>
      <c r="F156" s="28">
        <f t="shared" si="38"/>
        <v>1145.5476188000016</v>
      </c>
    </row>
    <row r="157" spans="1:9" s="10" customFormat="1" ht="18" x14ac:dyDescent="0.3">
      <c r="A157" s="38"/>
      <c r="B157" s="43" t="s">
        <v>69</v>
      </c>
      <c r="C157" s="38"/>
      <c r="D157" s="28"/>
      <c r="E157" s="28"/>
      <c r="F157" s="28"/>
      <c r="G157" s="24"/>
      <c r="H157" s="24"/>
      <c r="I157" s="24"/>
    </row>
    <row r="158" spans="1:9" s="24" customFormat="1" ht="18" x14ac:dyDescent="0.3">
      <c r="A158" s="22">
        <v>1</v>
      </c>
      <c r="B158" s="21" t="s">
        <v>198</v>
      </c>
      <c r="C158" s="22" t="s">
        <v>17</v>
      </c>
      <c r="D158" s="28">
        <f>D56-D43+D61-D73-D64-D70</f>
        <v>911.4750000000198</v>
      </c>
      <c r="E158" s="28">
        <f t="shared" ref="E158:F158" si="39">E56-E43+E61-E73-E64-E70</f>
        <v>41.769116403816909</v>
      </c>
      <c r="F158" s="28">
        <f t="shared" si="39"/>
        <v>43.439881059961721</v>
      </c>
    </row>
    <row r="159" spans="1:9" s="10" customFormat="1" ht="18" x14ac:dyDescent="0.3">
      <c r="A159" s="41" t="s">
        <v>39</v>
      </c>
      <c r="B159" s="21" t="s">
        <v>199</v>
      </c>
      <c r="C159" s="22" t="s">
        <v>17</v>
      </c>
      <c r="D159" s="28">
        <v>0</v>
      </c>
      <c r="E159" s="28">
        <v>0</v>
      </c>
      <c r="F159" s="28">
        <v>0</v>
      </c>
      <c r="G159" s="24"/>
      <c r="H159" s="24"/>
      <c r="I159" s="24"/>
    </row>
    <row r="160" spans="1:9" s="10" customFormat="1" ht="18" x14ac:dyDescent="0.3">
      <c r="A160" s="41" t="s">
        <v>49</v>
      </c>
      <c r="B160" s="21" t="s">
        <v>200</v>
      </c>
      <c r="C160" s="22" t="s">
        <v>17</v>
      </c>
      <c r="D160" s="28">
        <v>0</v>
      </c>
      <c r="E160" s="28">
        <v>0</v>
      </c>
      <c r="F160" s="28">
        <v>0</v>
      </c>
      <c r="G160" s="24"/>
      <c r="H160" s="24"/>
      <c r="I160" s="24"/>
    </row>
    <row r="161" spans="1:9" s="10" customFormat="1" ht="18" x14ac:dyDescent="0.3">
      <c r="A161" s="41" t="s">
        <v>51</v>
      </c>
      <c r="B161" s="21" t="s">
        <v>201</v>
      </c>
      <c r="C161" s="22" t="s">
        <v>17</v>
      </c>
      <c r="D161" s="28">
        <f t="shared" ref="D161:F161" si="40">SUM(D162:D164)</f>
        <v>0</v>
      </c>
      <c r="E161" s="28">
        <f t="shared" si="40"/>
        <v>780</v>
      </c>
      <c r="F161" s="28">
        <f t="shared" si="40"/>
        <v>0</v>
      </c>
      <c r="G161" s="24"/>
      <c r="H161" s="24"/>
      <c r="I161" s="24"/>
    </row>
    <row r="162" spans="1:9" s="10" customFormat="1" ht="18" x14ac:dyDescent="0.3">
      <c r="A162" s="33" t="s">
        <v>141</v>
      </c>
      <c r="B162" s="26" t="s">
        <v>202</v>
      </c>
      <c r="C162" s="38" t="s">
        <v>17</v>
      </c>
      <c r="D162" s="44">
        <v>0</v>
      </c>
      <c r="E162" s="44">
        <v>780</v>
      </c>
      <c r="F162" s="44">
        <v>0</v>
      </c>
      <c r="G162" s="24"/>
      <c r="H162" s="24"/>
      <c r="I162" s="24"/>
    </row>
    <row r="163" spans="1:9" s="10" customFormat="1" ht="18" x14ac:dyDescent="0.3">
      <c r="A163" s="33" t="s">
        <v>155</v>
      </c>
      <c r="B163" s="26" t="s">
        <v>203</v>
      </c>
      <c r="C163" s="38" t="s">
        <v>17</v>
      </c>
      <c r="D163" s="44">
        <v>0</v>
      </c>
      <c r="E163" s="44">
        <v>0</v>
      </c>
      <c r="F163" s="44">
        <v>0</v>
      </c>
      <c r="G163" s="24"/>
      <c r="H163" s="24"/>
      <c r="I163" s="24"/>
    </row>
    <row r="164" spans="1:9" s="10" customFormat="1" ht="18" x14ac:dyDescent="0.3">
      <c r="A164" s="33" t="s">
        <v>157</v>
      </c>
      <c r="B164" s="26" t="s">
        <v>204</v>
      </c>
      <c r="C164" s="38" t="s">
        <v>17</v>
      </c>
      <c r="D164" s="44">
        <v>0</v>
      </c>
      <c r="E164" s="44">
        <v>0</v>
      </c>
      <c r="F164" s="44">
        <v>0</v>
      </c>
      <c r="G164" s="24"/>
      <c r="H164" s="24"/>
      <c r="I164" s="24"/>
    </row>
    <row r="165" spans="1:9" s="10" customFormat="1" ht="18" x14ac:dyDescent="0.3">
      <c r="A165" s="41" t="s">
        <v>53</v>
      </c>
      <c r="B165" s="21" t="s">
        <v>205</v>
      </c>
      <c r="C165" s="22" t="s">
        <v>17</v>
      </c>
      <c r="D165" s="28">
        <v>0</v>
      </c>
      <c r="E165" s="28">
        <v>780</v>
      </c>
      <c r="F165" s="28">
        <v>0</v>
      </c>
      <c r="G165" s="24"/>
      <c r="H165" s="24"/>
      <c r="I165" s="24"/>
    </row>
    <row r="166" spans="1:9" s="10" customFormat="1" ht="18" x14ac:dyDescent="0.3">
      <c r="A166" s="41" t="s">
        <v>59</v>
      </c>
      <c r="B166" s="21" t="s">
        <v>206</v>
      </c>
      <c r="C166" s="22"/>
      <c r="D166" s="28">
        <v>0</v>
      </c>
      <c r="E166" s="28">
        <v>0</v>
      </c>
      <c r="F166" s="28">
        <v>0</v>
      </c>
      <c r="G166" s="24"/>
      <c r="H166" s="24"/>
      <c r="I166" s="24"/>
    </row>
    <row r="167" spans="1:9" s="24" customFormat="1" ht="18" x14ac:dyDescent="0.3">
      <c r="A167" s="41" t="s">
        <v>176</v>
      </c>
      <c r="B167" s="21" t="s">
        <v>207</v>
      </c>
      <c r="C167" s="22" t="s">
        <v>17</v>
      </c>
      <c r="D167" s="28">
        <f t="shared" ref="D167:F167" si="41">SUM(D170,D168)</f>
        <v>6483.7119999999995</v>
      </c>
      <c r="E167" s="28">
        <f t="shared" si="41"/>
        <v>6454.81034</v>
      </c>
      <c r="F167" s="28">
        <f t="shared" si="41"/>
        <v>6713.0027535999998</v>
      </c>
    </row>
    <row r="168" spans="1:9" s="10" customFormat="1" ht="36" x14ac:dyDescent="0.3">
      <c r="A168" s="33" t="s">
        <v>178</v>
      </c>
      <c r="B168" s="26" t="s">
        <v>208</v>
      </c>
      <c r="C168" s="38" t="s">
        <v>17</v>
      </c>
      <c r="D168" s="28">
        <v>5456.6790000000001</v>
      </c>
      <c r="E168" s="28">
        <v>5376.8751700000003</v>
      </c>
      <c r="F168" s="28">
        <f>E168*1.04</f>
        <v>5591.9501768</v>
      </c>
      <c r="G168" s="24"/>
      <c r="H168" s="24"/>
      <c r="I168" s="24"/>
    </row>
    <row r="169" spans="1:9" s="10" customFormat="1" ht="18" x14ac:dyDescent="0.3">
      <c r="A169" s="33"/>
      <c r="B169" s="42" t="s">
        <v>209</v>
      </c>
      <c r="C169" s="38" t="s">
        <v>17</v>
      </c>
      <c r="D169" s="28">
        <v>2723.7139999999999</v>
      </c>
      <c r="E169" s="28">
        <v>2541.2497199999998</v>
      </c>
      <c r="F169" s="28">
        <f>E169*1.04</f>
        <v>2642.8997088000001</v>
      </c>
      <c r="G169" s="24"/>
      <c r="H169" s="24"/>
      <c r="I169" s="24"/>
    </row>
    <row r="170" spans="1:9" s="10" customFormat="1" ht="18" x14ac:dyDescent="0.3">
      <c r="A170" s="33" t="s">
        <v>181</v>
      </c>
      <c r="B170" s="26" t="s">
        <v>210</v>
      </c>
      <c r="C170" s="38" t="s">
        <v>17</v>
      </c>
      <c r="D170" s="28">
        <v>1027.0329999999999</v>
      </c>
      <c r="E170" s="28">
        <v>1077.93517</v>
      </c>
      <c r="F170" s="28">
        <f>E170*1.04</f>
        <v>1121.0525768</v>
      </c>
      <c r="G170" s="24"/>
      <c r="H170" s="24"/>
      <c r="I170" s="24"/>
    </row>
    <row r="171" spans="1:9" s="10" customFormat="1" ht="18" x14ac:dyDescent="0.3">
      <c r="A171" s="33"/>
      <c r="B171" s="42" t="s">
        <v>209</v>
      </c>
      <c r="C171" s="38" t="s">
        <v>17</v>
      </c>
      <c r="D171" s="28">
        <v>282.68700000000001</v>
      </c>
      <c r="E171" s="28">
        <v>196.99803</v>
      </c>
      <c r="F171" s="28">
        <f>E171*1.04</f>
        <v>204.87795120000001</v>
      </c>
      <c r="G171" s="24"/>
      <c r="H171" s="24"/>
      <c r="I171" s="24"/>
    </row>
    <row r="172" spans="1:9" s="24" customFormat="1" ht="18" x14ac:dyDescent="0.3">
      <c r="A172" s="41" t="s">
        <v>183</v>
      </c>
      <c r="B172" s="21" t="s">
        <v>211</v>
      </c>
      <c r="C172" s="22" t="s">
        <v>17</v>
      </c>
      <c r="D172" s="28">
        <v>3168.0349999999999</v>
      </c>
      <c r="E172" s="28">
        <v>3364.1178399999999</v>
      </c>
      <c r="F172" s="28">
        <f>E172*1.04</f>
        <v>3498.6825536000001</v>
      </c>
    </row>
    <row r="173" spans="1:9" s="24" customFormat="1" ht="18" x14ac:dyDescent="0.3">
      <c r="A173" s="33" t="s">
        <v>185</v>
      </c>
      <c r="B173" s="26" t="s">
        <v>212</v>
      </c>
      <c r="C173" s="38" t="s">
        <v>17</v>
      </c>
      <c r="D173" s="28"/>
      <c r="E173" s="28"/>
      <c r="F173" s="28"/>
    </row>
    <row r="174" spans="1:9" s="24" customFormat="1" ht="18" x14ac:dyDescent="0.3">
      <c r="A174" s="33"/>
      <c r="B174" s="42" t="s">
        <v>209</v>
      </c>
      <c r="C174" s="38" t="s">
        <v>17</v>
      </c>
      <c r="D174" s="28"/>
      <c r="E174" s="28"/>
      <c r="F174" s="28"/>
    </row>
    <row r="175" spans="1:9" s="24" customFormat="1" ht="18" x14ac:dyDescent="0.3">
      <c r="A175" s="33" t="s">
        <v>187</v>
      </c>
      <c r="B175" s="26" t="s">
        <v>213</v>
      </c>
      <c r="C175" s="38" t="s">
        <v>17</v>
      </c>
      <c r="D175" s="28">
        <v>1845.915</v>
      </c>
      <c r="E175" s="28">
        <v>1914.5340900000001</v>
      </c>
      <c r="F175" s="28">
        <f>E175*1.04</f>
        <v>1991.1154536000001</v>
      </c>
    </row>
    <row r="176" spans="1:9" s="24" customFormat="1" ht="18" x14ac:dyDescent="0.3">
      <c r="A176" s="33"/>
      <c r="B176" s="26" t="s">
        <v>214</v>
      </c>
      <c r="C176" s="38" t="s">
        <v>17</v>
      </c>
      <c r="D176" s="28">
        <v>1845.915</v>
      </c>
      <c r="E176" s="28">
        <v>1914.5340900000001</v>
      </c>
      <c r="F176" s="28">
        <f>E176*1.04</f>
        <v>1991.1154536000001</v>
      </c>
    </row>
    <row r="177" spans="1:6" s="24" customFormat="1" ht="18" x14ac:dyDescent="0.3">
      <c r="A177" s="33"/>
      <c r="B177" s="42" t="s">
        <v>209</v>
      </c>
      <c r="C177" s="38" t="s">
        <v>17</v>
      </c>
      <c r="D177" s="28">
        <v>0</v>
      </c>
      <c r="E177" s="28">
        <v>0</v>
      </c>
      <c r="F177" s="28">
        <v>0</v>
      </c>
    </row>
    <row r="178" spans="1:6" s="24" customFormat="1" ht="18" x14ac:dyDescent="0.3">
      <c r="A178" s="33"/>
      <c r="B178" s="26" t="s">
        <v>215</v>
      </c>
      <c r="C178" s="38" t="s">
        <v>17</v>
      </c>
      <c r="D178" s="28"/>
      <c r="E178" s="28"/>
      <c r="F178" s="28"/>
    </row>
    <row r="179" spans="1:6" s="24" customFormat="1" ht="18" x14ac:dyDescent="0.3">
      <c r="A179" s="33"/>
      <c r="B179" s="42" t="s">
        <v>209</v>
      </c>
      <c r="C179" s="38" t="s">
        <v>17</v>
      </c>
      <c r="D179" s="28"/>
      <c r="E179" s="28"/>
      <c r="F179" s="28"/>
    </row>
    <row r="180" spans="1:6" s="24" customFormat="1" ht="18" x14ac:dyDescent="0.3">
      <c r="A180" s="33" t="s">
        <v>216</v>
      </c>
      <c r="B180" s="26" t="s">
        <v>217</v>
      </c>
      <c r="C180" s="38" t="s">
        <v>17</v>
      </c>
      <c r="D180" s="28"/>
      <c r="E180" s="28"/>
      <c r="F180" s="28"/>
    </row>
    <row r="181" spans="1:6" s="24" customFormat="1" ht="18" x14ac:dyDescent="0.3">
      <c r="A181" s="33"/>
      <c r="B181" s="42" t="s">
        <v>209</v>
      </c>
      <c r="C181" s="38" t="s">
        <v>17</v>
      </c>
      <c r="D181" s="28"/>
      <c r="E181" s="28"/>
      <c r="F181" s="28"/>
    </row>
    <row r="182" spans="1:6" s="24" customFormat="1" ht="18" x14ac:dyDescent="0.3">
      <c r="A182" s="33" t="s">
        <v>218</v>
      </c>
      <c r="B182" s="26" t="s">
        <v>219</v>
      </c>
      <c r="C182" s="38" t="s">
        <v>17</v>
      </c>
      <c r="D182" s="28"/>
      <c r="E182" s="28"/>
      <c r="F182" s="28"/>
    </row>
    <row r="183" spans="1:6" s="24" customFormat="1" ht="18" x14ac:dyDescent="0.3">
      <c r="A183" s="33"/>
      <c r="B183" s="42" t="s">
        <v>209</v>
      </c>
      <c r="C183" s="38" t="s">
        <v>17</v>
      </c>
      <c r="D183" s="28"/>
      <c r="E183" s="28"/>
      <c r="F183" s="28"/>
    </row>
    <row r="184" spans="1:6" s="24" customFormat="1" ht="18" x14ac:dyDescent="0.3">
      <c r="A184" s="33" t="s">
        <v>220</v>
      </c>
      <c r="B184" s="26" t="s">
        <v>221</v>
      </c>
      <c r="C184" s="38" t="s">
        <v>17</v>
      </c>
      <c r="D184" s="28"/>
      <c r="E184" s="28"/>
      <c r="F184" s="28"/>
    </row>
    <row r="185" spans="1:6" s="24" customFormat="1" ht="18" x14ac:dyDescent="0.3">
      <c r="A185" s="33"/>
      <c r="B185" s="42" t="s">
        <v>209</v>
      </c>
      <c r="C185" s="38" t="s">
        <v>17</v>
      </c>
      <c r="D185" s="28"/>
      <c r="E185" s="28"/>
      <c r="F185" s="28"/>
    </row>
    <row r="186" spans="1:6" s="24" customFormat="1" ht="18" x14ac:dyDescent="0.3">
      <c r="A186" s="33" t="s">
        <v>222</v>
      </c>
      <c r="B186" s="26" t="s">
        <v>223</v>
      </c>
      <c r="C186" s="38" t="s">
        <v>17</v>
      </c>
      <c r="D186" s="28"/>
      <c r="E186" s="28"/>
      <c r="F186" s="28"/>
    </row>
    <row r="187" spans="1:6" s="24" customFormat="1" ht="18" x14ac:dyDescent="0.3">
      <c r="A187" s="33"/>
      <c r="B187" s="42" t="s">
        <v>209</v>
      </c>
      <c r="C187" s="38" t="s">
        <v>17</v>
      </c>
      <c r="D187" s="28"/>
      <c r="E187" s="28"/>
      <c r="F187" s="28"/>
    </row>
    <row r="188" spans="1:6" s="24" customFormat="1" ht="18" x14ac:dyDescent="0.3">
      <c r="A188" s="33" t="s">
        <v>224</v>
      </c>
      <c r="B188" s="26" t="s">
        <v>225</v>
      </c>
      <c r="C188" s="38" t="s">
        <v>17</v>
      </c>
      <c r="D188" s="28">
        <v>80.275999999999996</v>
      </c>
      <c r="E188" s="28">
        <v>139.42716999999999</v>
      </c>
      <c r="F188" s="28">
        <f>E188*1.04</f>
        <v>145.00425680000001</v>
      </c>
    </row>
    <row r="189" spans="1:6" s="24" customFormat="1" ht="18" x14ac:dyDescent="0.3">
      <c r="A189" s="33"/>
      <c r="B189" s="42" t="s">
        <v>209</v>
      </c>
      <c r="C189" s="38" t="s">
        <v>17</v>
      </c>
      <c r="D189" s="28">
        <v>0</v>
      </c>
      <c r="E189" s="28">
        <v>0</v>
      </c>
      <c r="F189" s="28">
        <v>0</v>
      </c>
    </row>
    <row r="190" spans="1:6" s="24" customFormat="1" ht="18" x14ac:dyDescent="0.3">
      <c r="A190" s="33" t="s">
        <v>226</v>
      </c>
      <c r="B190" s="26" t="s">
        <v>227</v>
      </c>
      <c r="C190" s="38" t="s">
        <v>17</v>
      </c>
      <c r="D190" s="28">
        <v>233.64500000000001</v>
      </c>
      <c r="E190" s="28">
        <v>286.49682000000001</v>
      </c>
      <c r="F190" s="28">
        <f>E190*1.04</f>
        <v>297.95669280000004</v>
      </c>
    </row>
    <row r="191" spans="1:6" s="24" customFormat="1" ht="18" x14ac:dyDescent="0.3">
      <c r="A191" s="33"/>
      <c r="B191" s="42" t="s">
        <v>209</v>
      </c>
      <c r="C191" s="38" t="s">
        <v>17</v>
      </c>
      <c r="D191" s="28">
        <v>0</v>
      </c>
      <c r="E191" s="28">
        <v>0</v>
      </c>
      <c r="F191" s="28">
        <v>0</v>
      </c>
    </row>
    <row r="192" spans="1:6" s="24" customFormat="1" ht="18" x14ac:dyDescent="0.3">
      <c r="A192" s="33" t="s">
        <v>228</v>
      </c>
      <c r="B192" s="26" t="s">
        <v>229</v>
      </c>
      <c r="C192" s="38" t="s">
        <v>17</v>
      </c>
      <c r="D192" s="28"/>
      <c r="E192" s="28"/>
      <c r="F192" s="28"/>
    </row>
    <row r="193" spans="1:9" s="24" customFormat="1" ht="18" x14ac:dyDescent="0.3">
      <c r="A193" s="33"/>
      <c r="B193" s="42" t="s">
        <v>209</v>
      </c>
      <c r="C193" s="38" t="s">
        <v>17</v>
      </c>
      <c r="D193" s="28"/>
      <c r="E193" s="28"/>
      <c r="F193" s="28"/>
    </row>
    <row r="194" spans="1:9" s="24" customFormat="1" ht="36" x14ac:dyDescent="0.3">
      <c r="A194" s="33" t="s">
        <v>230</v>
      </c>
      <c r="B194" s="26" t="s">
        <v>231</v>
      </c>
      <c r="C194" s="38" t="s">
        <v>17</v>
      </c>
      <c r="D194" s="28">
        <v>6</v>
      </c>
      <c r="E194" s="28">
        <v>17.974789999999999</v>
      </c>
      <c r="F194" s="28">
        <f>E194*1.04</f>
        <v>18.693781599999998</v>
      </c>
    </row>
    <row r="195" spans="1:9" s="24" customFormat="1" ht="18" x14ac:dyDescent="0.3">
      <c r="A195" s="33"/>
      <c r="B195" s="42" t="s">
        <v>209</v>
      </c>
      <c r="C195" s="38" t="s">
        <v>17</v>
      </c>
      <c r="D195" s="28"/>
      <c r="E195" s="28"/>
      <c r="F195" s="28"/>
    </row>
    <row r="196" spans="1:9" s="24" customFormat="1" ht="18" x14ac:dyDescent="0.3">
      <c r="A196" s="22">
        <v>9</v>
      </c>
      <c r="B196" s="21" t="s">
        <v>232</v>
      </c>
      <c r="C196" s="38" t="s">
        <v>233</v>
      </c>
      <c r="D196" s="45">
        <v>0.99</v>
      </c>
      <c r="E196" s="45">
        <v>0.99</v>
      </c>
      <c r="F196" s="45">
        <v>0.99</v>
      </c>
    </row>
    <row r="197" spans="1:9" s="10" customFormat="1" ht="15.6" customHeight="1" x14ac:dyDescent="0.3">
      <c r="A197" s="33"/>
      <c r="B197" s="46" t="s">
        <v>234</v>
      </c>
      <c r="C197" s="38"/>
      <c r="D197" s="28"/>
      <c r="E197" s="28"/>
      <c r="F197" s="28"/>
      <c r="G197" s="24"/>
      <c r="H197" s="24"/>
      <c r="I197" s="24"/>
    </row>
    <row r="198" spans="1:9" s="10" customFormat="1" ht="15.6" customHeight="1" x14ac:dyDescent="0.3">
      <c r="A198" s="41">
        <v>1</v>
      </c>
      <c r="B198" s="21" t="s">
        <v>235</v>
      </c>
      <c r="C198" s="38"/>
      <c r="D198" s="28"/>
      <c r="E198" s="28"/>
      <c r="F198" s="28"/>
      <c r="G198" s="24"/>
      <c r="H198" s="24"/>
      <c r="I198" s="24"/>
    </row>
    <row r="199" spans="1:9" ht="34.799999999999997" x14ac:dyDescent="0.3">
      <c r="A199" s="33"/>
      <c r="B199" s="21" t="s">
        <v>236</v>
      </c>
      <c r="C199" s="22" t="s">
        <v>237</v>
      </c>
      <c r="D199" s="28"/>
      <c r="E199" s="28"/>
      <c r="F199" s="28"/>
      <c r="G199" s="24"/>
      <c r="H199" s="24"/>
      <c r="I199" s="24"/>
    </row>
    <row r="200" spans="1:9" ht="18" x14ac:dyDescent="0.3">
      <c r="A200" s="33"/>
      <c r="B200" s="26" t="s">
        <v>238</v>
      </c>
      <c r="C200" s="38" t="s">
        <v>237</v>
      </c>
      <c r="D200" s="28"/>
      <c r="E200" s="28"/>
      <c r="F200" s="28"/>
      <c r="G200" s="24"/>
      <c r="H200" s="24"/>
      <c r="I200" s="24"/>
    </row>
    <row r="201" spans="1:9" ht="18" x14ac:dyDescent="0.3">
      <c r="A201" s="33"/>
      <c r="B201" s="26" t="s">
        <v>239</v>
      </c>
      <c r="C201" s="38" t="s">
        <v>237</v>
      </c>
      <c r="D201" s="28"/>
      <c r="E201" s="28"/>
      <c r="F201" s="28"/>
      <c r="G201" s="24"/>
      <c r="H201" s="24"/>
      <c r="I201" s="24"/>
    </row>
    <row r="202" spans="1:9" ht="18" x14ac:dyDescent="0.3">
      <c r="A202" s="33"/>
      <c r="B202" s="21" t="s">
        <v>240</v>
      </c>
      <c r="C202" s="22" t="s">
        <v>241</v>
      </c>
      <c r="D202" s="28"/>
      <c r="E202" s="28"/>
      <c r="F202" s="28"/>
      <c r="G202" s="24"/>
      <c r="H202" s="24"/>
      <c r="I202" s="24"/>
    </row>
    <row r="203" spans="1:9" ht="18" x14ac:dyDescent="0.3">
      <c r="A203" s="33"/>
      <c r="B203" s="26" t="s">
        <v>242</v>
      </c>
      <c r="C203" s="38" t="s">
        <v>241</v>
      </c>
      <c r="D203" s="28"/>
      <c r="E203" s="28"/>
      <c r="F203" s="28"/>
      <c r="G203" s="24"/>
      <c r="H203" s="24"/>
      <c r="I203" s="24"/>
    </row>
    <row r="204" spans="1:9" ht="34.799999999999997" x14ac:dyDescent="0.3">
      <c r="A204" s="33"/>
      <c r="B204" s="21" t="s">
        <v>243</v>
      </c>
      <c r="C204" s="22" t="s">
        <v>244</v>
      </c>
      <c r="D204" s="28"/>
      <c r="E204" s="28"/>
      <c r="F204" s="28"/>
      <c r="G204" s="24"/>
      <c r="H204" s="24"/>
      <c r="I204" s="24"/>
    </row>
    <row r="205" spans="1:9" ht="18" x14ac:dyDescent="0.3">
      <c r="A205" s="33"/>
      <c r="B205" s="21" t="s">
        <v>245</v>
      </c>
      <c r="C205" s="22" t="s">
        <v>17</v>
      </c>
      <c r="D205" s="28"/>
      <c r="E205" s="28"/>
      <c r="F205" s="28"/>
      <c r="G205" s="24"/>
      <c r="H205" s="24"/>
      <c r="I205" s="24"/>
    </row>
    <row r="206" spans="1:9" ht="18" x14ac:dyDescent="0.3">
      <c r="A206" s="41">
        <v>2</v>
      </c>
      <c r="B206" s="21" t="s">
        <v>246</v>
      </c>
      <c r="C206" s="38"/>
      <c r="D206" s="28"/>
      <c r="E206" s="28"/>
      <c r="F206" s="28"/>
      <c r="G206" s="24"/>
      <c r="H206" s="24"/>
      <c r="I206" s="24"/>
    </row>
    <row r="207" spans="1:9" ht="18" x14ac:dyDescent="0.3">
      <c r="A207" s="33"/>
      <c r="B207" s="21" t="s">
        <v>247</v>
      </c>
      <c r="C207" s="22" t="s">
        <v>241</v>
      </c>
      <c r="D207" s="28"/>
      <c r="E207" s="28"/>
      <c r="F207" s="28"/>
      <c r="G207" s="24"/>
      <c r="H207" s="24"/>
      <c r="I207" s="24"/>
    </row>
    <row r="208" spans="1:9" ht="18" x14ac:dyDescent="0.3">
      <c r="A208" s="38"/>
      <c r="B208" s="26" t="s">
        <v>248</v>
      </c>
      <c r="C208" s="38" t="s">
        <v>241</v>
      </c>
      <c r="D208" s="28"/>
      <c r="E208" s="28"/>
      <c r="F208" s="28"/>
      <c r="G208" s="24"/>
      <c r="H208" s="24"/>
      <c r="I208" s="24"/>
    </row>
    <row r="209" spans="1:9" ht="18" x14ac:dyDescent="0.3">
      <c r="A209" s="38"/>
      <c r="B209" s="26" t="s">
        <v>249</v>
      </c>
      <c r="C209" s="38" t="s">
        <v>237</v>
      </c>
      <c r="D209" s="28"/>
      <c r="E209" s="28"/>
      <c r="F209" s="28"/>
      <c r="G209" s="24"/>
      <c r="H209" s="24"/>
      <c r="I209" s="24"/>
    </row>
    <row r="210" spans="1:9" ht="18" x14ac:dyDescent="0.3">
      <c r="A210" s="38"/>
      <c r="B210" s="21" t="s">
        <v>250</v>
      </c>
      <c r="C210" s="38"/>
      <c r="D210" s="28"/>
      <c r="E210" s="28"/>
      <c r="F210" s="28"/>
      <c r="G210" s="24"/>
      <c r="H210" s="24"/>
      <c r="I210" s="24"/>
    </row>
    <row r="211" spans="1:9" ht="18" x14ac:dyDescent="0.3">
      <c r="A211" s="38"/>
      <c r="B211" s="26" t="s">
        <v>251</v>
      </c>
      <c r="C211" s="38" t="s">
        <v>237</v>
      </c>
      <c r="D211" s="28"/>
      <c r="E211" s="28"/>
      <c r="F211" s="28"/>
      <c r="G211" s="24"/>
      <c r="H211" s="24"/>
      <c r="I211" s="24"/>
    </row>
    <row r="212" spans="1:9" ht="18" x14ac:dyDescent="0.3">
      <c r="A212" s="38"/>
      <c r="B212" s="26" t="s">
        <v>252</v>
      </c>
      <c r="C212" s="38" t="s">
        <v>253</v>
      </c>
      <c r="D212" s="28"/>
      <c r="E212" s="28"/>
      <c r="F212" s="28"/>
      <c r="G212" s="24"/>
      <c r="H212" s="24"/>
      <c r="I212" s="24"/>
    </row>
    <row r="213" spans="1:9" ht="18" x14ac:dyDescent="0.3">
      <c r="A213" s="38"/>
      <c r="B213" s="26" t="s">
        <v>254</v>
      </c>
      <c r="C213" s="38"/>
      <c r="D213" s="28"/>
      <c r="E213" s="28"/>
      <c r="F213" s="28"/>
      <c r="G213" s="24"/>
      <c r="H213" s="24"/>
      <c r="I213" s="24"/>
    </row>
    <row r="214" spans="1:9" ht="18" x14ac:dyDescent="0.3">
      <c r="A214" s="38"/>
      <c r="B214" s="26" t="s">
        <v>255</v>
      </c>
      <c r="C214" s="38" t="s">
        <v>237</v>
      </c>
      <c r="D214" s="28"/>
      <c r="E214" s="28"/>
      <c r="F214" s="28"/>
      <c r="G214" s="24"/>
      <c r="H214" s="24"/>
      <c r="I214" s="24"/>
    </row>
    <row r="215" spans="1:9" ht="18" x14ac:dyDescent="0.3">
      <c r="A215" s="38"/>
      <c r="B215" s="26" t="s">
        <v>256</v>
      </c>
      <c r="C215" s="38" t="s">
        <v>241</v>
      </c>
      <c r="D215" s="28"/>
      <c r="E215" s="28"/>
      <c r="F215" s="28"/>
      <c r="G215" s="24"/>
      <c r="H215" s="24"/>
      <c r="I215" s="24"/>
    </row>
    <row r="216" spans="1:9" ht="18" x14ac:dyDescent="0.3">
      <c r="A216" s="38"/>
      <c r="B216" s="26" t="s">
        <v>257</v>
      </c>
      <c r="C216" s="38" t="s">
        <v>253</v>
      </c>
      <c r="D216" s="28"/>
      <c r="E216" s="28"/>
      <c r="F216" s="28"/>
      <c r="G216" s="24"/>
      <c r="H216" s="24"/>
      <c r="I216" s="24"/>
    </row>
    <row r="217" spans="1:9" ht="18" x14ac:dyDescent="0.3">
      <c r="A217" s="38"/>
      <c r="B217" s="26" t="s">
        <v>258</v>
      </c>
      <c r="C217" s="38"/>
      <c r="D217" s="28"/>
      <c r="E217" s="28"/>
      <c r="F217" s="28"/>
      <c r="G217" s="24"/>
      <c r="H217" s="24"/>
      <c r="I217" s="24"/>
    </row>
    <row r="218" spans="1:9" ht="18" x14ac:dyDescent="0.3">
      <c r="A218" s="38"/>
      <c r="B218" s="26" t="s">
        <v>251</v>
      </c>
      <c r="C218" s="38" t="s">
        <v>237</v>
      </c>
      <c r="D218" s="28"/>
      <c r="E218" s="28"/>
      <c r="F218" s="28"/>
      <c r="G218" s="24"/>
      <c r="H218" s="24"/>
      <c r="I218" s="24"/>
    </row>
    <row r="219" spans="1:9" ht="18" x14ac:dyDescent="0.3">
      <c r="A219" s="38"/>
      <c r="B219" s="26" t="s">
        <v>252</v>
      </c>
      <c r="C219" s="38" t="s">
        <v>253</v>
      </c>
      <c r="D219" s="28"/>
      <c r="E219" s="28"/>
      <c r="F219" s="28"/>
      <c r="G219" s="24"/>
      <c r="H219" s="24"/>
      <c r="I219" s="24"/>
    </row>
    <row r="220" spans="1:9" ht="18" x14ac:dyDescent="0.3">
      <c r="A220" s="38"/>
      <c r="B220" s="21" t="s">
        <v>259</v>
      </c>
      <c r="C220" s="38"/>
      <c r="D220" s="28"/>
      <c r="E220" s="28"/>
      <c r="F220" s="28"/>
      <c r="G220" s="24"/>
      <c r="H220" s="24"/>
      <c r="I220" s="24"/>
    </row>
    <row r="221" spans="1:9" ht="18" x14ac:dyDescent="0.3">
      <c r="A221" s="38"/>
      <c r="B221" s="26" t="s">
        <v>251</v>
      </c>
      <c r="C221" s="38" t="s">
        <v>237</v>
      </c>
      <c r="D221" s="28">
        <v>18877340.957917199</v>
      </c>
      <c r="E221" s="28">
        <v>20587487.798946101</v>
      </c>
      <c r="F221" s="28">
        <f>20587487.7989461*1.04</f>
        <v>21410987.310903948</v>
      </c>
      <c r="G221" s="24"/>
      <c r="H221" s="24"/>
      <c r="I221" s="24"/>
    </row>
    <row r="222" spans="1:9" ht="18" x14ac:dyDescent="0.3">
      <c r="A222" s="38"/>
      <c r="B222" s="26" t="s">
        <v>256</v>
      </c>
      <c r="C222" s="38" t="s">
        <v>241</v>
      </c>
      <c r="D222" s="28"/>
      <c r="E222" s="28"/>
      <c r="F222" s="28"/>
      <c r="G222" s="24"/>
      <c r="H222" s="24"/>
      <c r="I222" s="24"/>
    </row>
    <row r="223" spans="1:9" ht="18" x14ac:dyDescent="0.3">
      <c r="A223" s="38"/>
      <c r="B223" s="26" t="s">
        <v>252</v>
      </c>
      <c r="C223" s="38" t="s">
        <v>253</v>
      </c>
      <c r="D223" s="28"/>
      <c r="E223" s="28"/>
      <c r="F223" s="28"/>
      <c r="G223" s="24"/>
      <c r="H223" s="24"/>
      <c r="I223" s="24"/>
    </row>
    <row r="224" spans="1:9" ht="34.799999999999997" x14ac:dyDescent="0.3">
      <c r="A224" s="22">
        <v>3</v>
      </c>
      <c r="B224" s="21" t="s">
        <v>260</v>
      </c>
      <c r="C224" s="38" t="s">
        <v>261</v>
      </c>
      <c r="D224" s="47">
        <v>1855</v>
      </c>
      <c r="E224" s="47">
        <v>1814</v>
      </c>
      <c r="F224" s="47">
        <v>1814</v>
      </c>
      <c r="G224" s="47"/>
      <c r="H224" s="24"/>
      <c r="I224" s="24"/>
    </row>
    <row r="225" spans="1:6" x14ac:dyDescent="0.3">
      <c r="A225" s="54"/>
      <c r="B225" s="54"/>
      <c r="C225" s="54"/>
    </row>
    <row r="226" spans="1:6" ht="87" customHeight="1" x14ac:dyDescent="0.3">
      <c r="A226" s="55" t="s">
        <v>262</v>
      </c>
      <c r="B226" s="56"/>
      <c r="C226" s="56"/>
      <c r="D226" s="56"/>
      <c r="E226" s="56"/>
      <c r="F226" s="56"/>
    </row>
  </sheetData>
  <autoFilter ref="A19:E225"/>
  <mergeCells count="14">
    <mergeCell ref="F16:F17"/>
    <mergeCell ref="A225:C225"/>
    <mergeCell ref="A226:F226"/>
    <mergeCell ref="A15:E15"/>
    <mergeCell ref="A16:A18"/>
    <mergeCell ref="B16:B18"/>
    <mergeCell ref="D16:D17"/>
    <mergeCell ref="E16:E17"/>
    <mergeCell ref="A14:E14"/>
    <mergeCell ref="E5:F5"/>
    <mergeCell ref="A6:E7"/>
    <mergeCell ref="A8:E8"/>
    <mergeCell ref="A10:E10"/>
    <mergeCell ref="A12:E12"/>
  </mergeCells>
  <pageMargins left="0.31496062992125984" right="0.31496062992125984" top="0.35433070866141736" bottom="0.35433070866141736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dcterms:created xsi:type="dcterms:W3CDTF">2020-07-17T06:16:50Z</dcterms:created>
  <dcterms:modified xsi:type="dcterms:W3CDTF">2022-02-28T07:17:21Z</dcterms:modified>
</cp:coreProperties>
</file>